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swgov-my.sharepoint.com/personal/heather_malkoun_treasury_nsw_gov_au/Documents/Heather/P&amp;MS/Professional Services/Policy and Guidance Stream/IA/"/>
    </mc:Choice>
  </mc:AlternateContent>
  <xr:revisionPtr revIDLastSave="6" documentId="13_ncr:1_{8FA96EFC-0D70-4662-9B62-00505505740F}" xr6:coauthVersionLast="47" xr6:coauthVersionMax="47" xr10:uidLastSave="{66A62607-5ABC-4509-A94E-3F40074FACAB}"/>
  <bookViews>
    <workbookView xWindow="-110" yWindow="-110" windowWidth="19420" windowHeight="10420" tabRatio="833" xr2:uid="{BBF539AC-68E8-4B46-B517-235CDB06E241}"/>
  </bookViews>
  <sheets>
    <sheet name="Instructions for S.1" sheetId="17" r:id="rId1"/>
    <sheet name="S.1 Pricing &amp; Resource Mix" sheetId="18" r:id="rId2"/>
    <sheet name="Capped Rates" sheetId="3" state="veryHidden" r:id="rId3"/>
    <sheet name="Terms &amp; Definitions" sheetId="21" r:id="rId4"/>
    <sheet name="Discount Structure" sheetId="19" state="veryHidden" r:id="rId5"/>
  </sheets>
  <externalReferences>
    <externalReference r:id="rId6"/>
  </externalReferences>
  <definedNames>
    <definedName name="Add_Discount" localSheetId="4">#REF!</definedName>
    <definedName name="Add_Discount" localSheetId="3">#REF!</definedName>
    <definedName name="Add_Discount">#REF!</definedName>
    <definedName name="Analyst">'Capped Rates'!$O$3:$O$13</definedName>
    <definedName name="Anchor">'S.1 Pricing &amp; Resource Mix'!$A$266</definedName>
    <definedName name="Audit">'Capped Rates'!$I$4:$O$4</definedName>
    <definedName name="CiC_Work_Category">#REF!</definedName>
    <definedName name="Col_num" localSheetId="3">MATCH('Terms &amp; Definitions'!PMS,[0]!PMS_List,0)</definedName>
    <definedName name="Col_num">MATCH(PMS,PMS_List,0)</definedName>
    <definedName name="Consultant">'Capped Rates'!$N$3:$N$13</definedName>
    <definedName name="Director">'Capped Rates'!$J$3:$J$13</definedName>
    <definedName name="Discount">[1]Aux!$L$3+[1]Aux!$K$2:$L$6</definedName>
    <definedName name="Entire_col">INDEX(#REF!,,Col_num)</definedName>
    <definedName name="Financial">'Capped Rates'!$I$5:$O$5</definedName>
    <definedName name="Government_and_Business_Strategy">'Capped Rates'!$I$3:$O$3</definedName>
    <definedName name="Manager">'Capped Rates'!$L$3:$L$13</definedName>
    <definedName name="Marketing" localSheetId="3">'Capped Rates'!#REF!</definedName>
    <definedName name="Marketing">'Capped Rates'!#REF!</definedName>
    <definedName name="Max_Expenses" localSheetId="4">#REF!</definedName>
    <definedName name="Max_Expenses">#REF!</definedName>
    <definedName name="Operations">'Capped Rates'!$I$6:$O$6</definedName>
    <definedName name="Partner">'Capped Rates'!$I$3:$I$13</definedName>
    <definedName name="PMS" localSheetId="3">'S.1 Pricing &amp; Resource Mix'!$C1</definedName>
    <definedName name="PMS">'S.1 Pricing &amp; Resource Mix'!$D1</definedName>
    <definedName name="PMS_List">#REF!</definedName>
    <definedName name="Res_Tab" localSheetId="4">#REF!</definedName>
    <definedName name="Res_Tab">#REF!</definedName>
    <definedName name="Senior_Consultant">'Capped Rates'!$M$3:$M$13</definedName>
    <definedName name="Senior_Manager">'Capped Rates'!$K$3:$K$13</definedName>
    <definedName name="Service_List">INDEX(#REF!,1,Col_num) : INDEX(#REF!, COUNTA(Entire_col), Col_num)</definedName>
    <definedName name="Total_Eng_After_Disc">#REF!</definedName>
    <definedName name="Transaction_Services" localSheetId="3">'Capped Rates'!#REF!</definedName>
    <definedName name="Transaction_Services">'Capped Rates'!#REF!</definedName>
    <definedName name="work_type">Service_tbl4[#Headers]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8" l="1"/>
  <c r="M266" i="18" l="1"/>
  <c r="M265" i="18"/>
  <c r="M264" i="18"/>
  <c r="M263" i="18"/>
  <c r="M262" i="18"/>
  <c r="M261" i="18"/>
  <c r="M260" i="18"/>
  <c r="M259" i="18"/>
  <c r="M258" i="18"/>
  <c r="M257" i="18"/>
  <c r="M256" i="18"/>
  <c r="M255" i="18"/>
  <c r="M254" i="18"/>
  <c r="M253" i="18"/>
  <c r="M252" i="18"/>
  <c r="M251" i="18"/>
  <c r="M250" i="18"/>
  <c r="M249" i="18"/>
  <c r="M248" i="18"/>
  <c r="M247" i="18"/>
  <c r="M246" i="18"/>
  <c r="M245" i="18"/>
  <c r="M244" i="18"/>
  <c r="M243" i="18"/>
  <c r="M242" i="18"/>
  <c r="M241" i="18"/>
  <c r="M240" i="18"/>
  <c r="M239" i="18"/>
  <c r="M238" i="18"/>
  <c r="M237" i="18"/>
  <c r="M236" i="18"/>
  <c r="M235" i="18"/>
  <c r="M234" i="18"/>
  <c r="M233" i="18"/>
  <c r="M232" i="18"/>
  <c r="M231" i="18"/>
  <c r="Q62" i="18"/>
  <c r="Q61" i="18"/>
  <c r="Q60" i="18"/>
  <c r="Q59" i="18"/>
  <c r="Q58" i="18"/>
  <c r="Q57" i="18"/>
  <c r="Q56" i="18"/>
  <c r="Q55" i="18"/>
  <c r="Q54" i="18"/>
  <c r="Q53" i="18"/>
  <c r="Q52" i="18"/>
  <c r="Q51" i="18"/>
  <c r="Q50" i="18"/>
  <c r="Q49" i="18"/>
  <c r="Q48" i="18"/>
  <c r="Q47" i="18"/>
  <c r="Q46" i="18"/>
  <c r="Q45" i="18"/>
  <c r="Q44" i="18"/>
  <c r="Q43" i="18"/>
  <c r="Q42" i="18"/>
  <c r="Q41" i="18"/>
  <c r="Q40" i="18"/>
  <c r="Q39" i="18"/>
  <c r="Q38" i="18"/>
  <c r="Q37" i="18"/>
  <c r="Q36" i="18"/>
  <c r="Q35" i="18"/>
  <c r="Q34" i="18"/>
  <c r="Q33" i="18"/>
  <c r="Q32" i="18"/>
  <c r="Q31" i="18"/>
  <c r="Q30" i="18"/>
  <c r="Q29" i="18"/>
  <c r="Q28" i="18"/>
  <c r="Q27" i="18"/>
  <c r="Q26" i="18"/>
  <c r="Q25" i="18"/>
  <c r="Q24" i="18"/>
  <c r="Q23" i="18"/>
  <c r="Q22" i="18"/>
  <c r="Q21" i="18"/>
  <c r="Q20" i="18"/>
  <c r="Q19"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0" i="18"/>
  <c r="L21" i="18"/>
  <c r="L22" i="18"/>
  <c r="L23" i="18"/>
  <c r="L19" i="18"/>
  <c r="L13" i="18"/>
  <c r="N253" i="18" l="1"/>
  <c r="N254" i="18"/>
  <c r="N255" i="18"/>
  <c r="N256" i="18"/>
  <c r="N257" i="18"/>
  <c r="N258" i="18"/>
  <c r="N259" i="18"/>
  <c r="N260" i="18"/>
  <c r="N261" i="18"/>
  <c r="N262" i="18"/>
  <c r="N263" i="18"/>
  <c r="N264" i="18"/>
  <c r="N265" i="18"/>
  <c r="N266" i="18"/>
  <c r="N231" i="18"/>
  <c r="N232" i="18"/>
  <c r="N233" i="18"/>
  <c r="N234" i="18"/>
  <c r="N235" i="18"/>
  <c r="N236" i="18"/>
  <c r="N237" i="18"/>
  <c r="N238" i="18"/>
  <c r="N239" i="18"/>
  <c r="N240" i="18"/>
  <c r="N241" i="18"/>
  <c r="N242" i="18"/>
  <c r="N243" i="18"/>
  <c r="N244" i="18"/>
  <c r="N245" i="18"/>
  <c r="N246" i="18"/>
  <c r="N247" i="18"/>
  <c r="N248" i="18"/>
  <c r="N249" i="18"/>
  <c r="N250" i="18"/>
  <c r="N251" i="18"/>
  <c r="N252"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5"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8" i="18"/>
  <c r="M68" i="18" s="1"/>
  <c r="Q68" i="18" l="1"/>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143" i="18"/>
  <c r="Q144" i="18"/>
  <c r="Q145" i="18"/>
  <c r="Q146" i="18"/>
  <c r="Q147" i="18"/>
  <c r="Q148" i="18"/>
  <c r="Q149" i="18"/>
  <c r="Q150" i="18"/>
  <c r="Q151" i="18"/>
  <c r="Q152" i="18"/>
  <c r="Q153" i="18"/>
  <c r="Q154" i="18"/>
  <c r="Q155" i="18"/>
  <c r="Q156" i="18"/>
  <c r="Q157" i="18"/>
  <c r="Q158" i="18"/>
  <c r="Q159" i="18"/>
  <c r="Q160" i="18"/>
  <c r="Q161" i="18"/>
  <c r="Q162" i="18"/>
  <c r="Q163" i="18"/>
  <c r="Q164" i="18"/>
  <c r="Q165" i="18"/>
  <c r="Q166" i="18"/>
  <c r="Q167" i="18"/>
  <c r="Q168" i="18"/>
  <c r="Q169" i="18"/>
  <c r="Q170" i="18"/>
  <c r="Q171" i="18"/>
  <c r="Q172" i="18"/>
  <c r="Q173" i="18"/>
  <c r="Q174" i="18"/>
  <c r="Q175" i="18"/>
  <c r="Q176" i="18"/>
  <c r="Q177" i="18"/>
  <c r="Q178" i="18"/>
  <c r="Q179" i="18"/>
  <c r="Q180" i="18"/>
  <c r="Q181" i="18"/>
  <c r="Q182" i="18"/>
  <c r="Q183" i="18"/>
  <c r="Q184" i="18"/>
  <c r="Q185" i="18"/>
  <c r="Q186" i="18"/>
  <c r="Q187" i="18"/>
  <c r="Q188" i="18"/>
  <c r="Q189" i="18"/>
  <c r="Q190" i="18"/>
  <c r="Q191" i="18"/>
  <c r="Q192" i="18"/>
  <c r="Q193" i="18"/>
  <c r="Q194" i="18"/>
  <c r="Q195" i="18"/>
  <c r="Q196" i="18"/>
  <c r="Q197" i="18"/>
  <c r="Q198" i="18"/>
  <c r="Q199" i="18"/>
  <c r="Q200" i="18"/>
  <c r="Q201" i="18"/>
  <c r="Q202" i="18"/>
  <c r="Q203" i="18"/>
  <c r="Q204" i="18"/>
  <c r="Q205" i="18"/>
  <c r="Q206" i="18"/>
  <c r="Q207" i="18"/>
  <c r="Q208" i="18"/>
  <c r="Q209" i="18"/>
  <c r="Q210" i="18"/>
  <c r="Q211" i="18"/>
  <c r="Q212" i="18"/>
  <c r="Q213" i="18"/>
  <c r="Q214" i="18"/>
  <c r="Q215" i="18"/>
  <c r="Q216" i="18"/>
  <c r="Q217" i="18"/>
  <c r="Q218" i="18"/>
  <c r="Q219" i="18"/>
  <c r="Q220" i="18"/>
  <c r="Q221" i="18"/>
  <c r="Q222" i="18"/>
  <c r="Q223" i="18"/>
  <c r="Q224" i="18"/>
  <c r="Q225" i="18"/>
  <c r="Q226" i="18"/>
  <c r="Q227" i="18"/>
  <c r="Q228" i="18"/>
  <c r="Q229" i="18"/>
  <c r="Q230" i="18"/>
  <c r="Q231" i="18"/>
  <c r="Q232" i="18"/>
  <c r="Q233" i="18"/>
  <c r="Q234" i="18"/>
  <c r="Q235" i="18"/>
  <c r="Q236" i="18"/>
  <c r="Q237" i="18"/>
  <c r="Q238" i="18"/>
  <c r="Q239" i="18"/>
  <c r="Q240" i="18"/>
  <c r="Q241" i="18"/>
  <c r="Q242" i="18"/>
  <c r="Q243" i="18"/>
  <c r="Q244" i="18"/>
  <c r="Q245" i="18"/>
  <c r="Q246" i="18"/>
  <c r="Q247" i="18"/>
  <c r="Q248" i="18"/>
  <c r="Q249" i="18"/>
  <c r="Q250" i="18"/>
  <c r="Q251" i="18"/>
  <c r="Q252" i="18"/>
  <c r="Q253" i="18"/>
  <c r="Q254" i="18"/>
  <c r="Q255" i="18"/>
  <c r="Q256" i="18"/>
  <c r="Q257" i="18"/>
  <c r="Q258" i="18"/>
  <c r="Q259" i="18"/>
  <c r="Q260" i="18"/>
  <c r="Q261" i="18"/>
  <c r="Q262" i="18"/>
  <c r="Q263" i="18"/>
  <c r="Q264" i="18"/>
  <c r="Q265" i="18"/>
  <c r="Q266" i="18"/>
  <c r="Q18" i="18"/>
  <c r="N18" i="18"/>
  <c r="L18" i="18"/>
  <c r="Q17" i="18"/>
  <c r="N17" i="18"/>
  <c r="L17" i="18"/>
  <c r="Q16" i="18" l="1"/>
  <c r="L267" i="18"/>
  <c r="L16" i="18"/>
  <c r="L15" i="18"/>
  <c r="N230" i="18"/>
  <c r="N67" i="18"/>
  <c r="Q15" i="18" l="1"/>
  <c r="Q14" i="18"/>
  <c r="N267" i="18"/>
  <c r="N13" i="18"/>
  <c r="N14" i="18" l="1"/>
  <c r="C2" i="3"/>
  <c r="N15" i="18" l="1"/>
  <c r="C3" i="3"/>
  <c r="N16" i="18" l="1"/>
  <c r="M230" i="18" l="1"/>
  <c r="M67" i="18"/>
  <c r="N270" i="18"/>
  <c r="P67" i="18" l="1"/>
  <c r="Q67" i="18" s="1"/>
  <c r="Q267" i="18" s="1"/>
  <c r="P254" i="18"/>
  <c r="P110" i="18"/>
  <c r="P85" i="18"/>
  <c r="P168" i="18"/>
  <c r="P227" i="18"/>
  <c r="P238" i="18"/>
  <c r="P94" i="18"/>
  <c r="P126" i="18"/>
  <c r="P153" i="18"/>
  <c r="P140" i="18"/>
  <c r="P175" i="18"/>
  <c r="P222" i="18"/>
  <c r="P233" i="18"/>
  <c r="P89" i="18"/>
  <c r="P136" i="18"/>
  <c r="P159" i="18"/>
  <c r="P145" i="18"/>
  <c r="P206" i="18"/>
  <c r="P179" i="18"/>
  <c r="P249" i="18"/>
  <c r="P174" i="18"/>
  <c r="P255" i="18"/>
  <c r="P106" i="18"/>
  <c r="P148" i="18"/>
  <c r="P242" i="18"/>
  <c r="P98" i="18"/>
  <c r="P119" i="18"/>
  <c r="P156" i="18"/>
  <c r="P215" i="18"/>
  <c r="P226" i="18"/>
  <c r="P82" i="18"/>
  <c r="P114" i="18"/>
  <c r="P141" i="18"/>
  <c r="P116" i="18"/>
  <c r="P163" i="18"/>
  <c r="P210" i="18"/>
  <c r="P221" i="18"/>
  <c r="P77" i="18"/>
  <c r="P124" i="18"/>
  <c r="P147" i="18"/>
  <c r="P121" i="18"/>
  <c r="P112" i="18"/>
  <c r="P97" i="18"/>
  <c r="P253" i="18"/>
  <c r="P236" i="18"/>
  <c r="P127" i="18"/>
  <c r="P111" i="18"/>
  <c r="P250" i="18"/>
  <c r="P245" i="18"/>
  <c r="P230" i="18"/>
  <c r="P86" i="18"/>
  <c r="P107" i="18"/>
  <c r="P144" i="18"/>
  <c r="P203" i="18"/>
  <c r="P214" i="18"/>
  <c r="P70" i="18"/>
  <c r="P78" i="18"/>
  <c r="P129" i="18"/>
  <c r="P92" i="18"/>
  <c r="P151" i="18"/>
  <c r="P198" i="18"/>
  <c r="P209" i="18"/>
  <c r="P256" i="18"/>
  <c r="P135" i="18"/>
  <c r="P73" i="18"/>
  <c r="P264" i="18"/>
  <c r="P190" i="18"/>
  <c r="P102" i="18"/>
  <c r="P232" i="18"/>
  <c r="P80" i="18"/>
  <c r="P171" i="18"/>
  <c r="P218" i="18"/>
  <c r="P74" i="18"/>
  <c r="P71" i="18"/>
  <c r="P132" i="18"/>
  <c r="P191" i="18"/>
  <c r="P202" i="18"/>
  <c r="P260" i="18"/>
  <c r="P261" i="18"/>
  <c r="P117" i="18"/>
  <c r="P68" i="18"/>
  <c r="P139" i="18"/>
  <c r="P186" i="18"/>
  <c r="P197" i="18"/>
  <c r="P244" i="18"/>
  <c r="P100" i="18"/>
  <c r="P123" i="18"/>
  <c r="P120" i="18"/>
  <c r="P105" i="18"/>
  <c r="P185" i="18"/>
  <c r="P143" i="18"/>
  <c r="P187" i="18"/>
  <c r="P194" i="18"/>
  <c r="P241" i="18"/>
  <c r="P252" i="18"/>
  <c r="P108" i="18"/>
  <c r="P167" i="18"/>
  <c r="P178" i="18"/>
  <c r="P224" i="18"/>
  <c r="P237" i="18"/>
  <c r="P93" i="18"/>
  <c r="P259" i="18"/>
  <c r="P115" i="18"/>
  <c r="P162" i="18"/>
  <c r="P173" i="18"/>
  <c r="P220" i="18"/>
  <c r="P243" i="18"/>
  <c r="P99" i="18"/>
  <c r="P83" i="18"/>
  <c r="P133" i="18"/>
  <c r="P199" i="18"/>
  <c r="P266" i="18"/>
  <c r="P165" i="18"/>
  <c r="P182" i="18"/>
  <c r="P217" i="18"/>
  <c r="P240" i="18"/>
  <c r="P96" i="18"/>
  <c r="P155" i="18"/>
  <c r="P166" i="18"/>
  <c r="P200" i="18"/>
  <c r="P225" i="18"/>
  <c r="P81" i="18"/>
  <c r="P247" i="18"/>
  <c r="P103" i="18"/>
  <c r="P150" i="18"/>
  <c r="P161" i="18"/>
  <c r="P208" i="18"/>
  <c r="P231" i="18"/>
  <c r="P87" i="18"/>
  <c r="P177" i="18"/>
  <c r="P160" i="18"/>
  <c r="P109" i="18"/>
  <c r="P101" i="18"/>
  <c r="P170" i="18"/>
  <c r="P193" i="18"/>
  <c r="P228" i="18"/>
  <c r="P84" i="18"/>
  <c r="P131" i="18"/>
  <c r="P154" i="18"/>
  <c r="P176" i="18"/>
  <c r="P213" i="18"/>
  <c r="P69" i="18"/>
  <c r="P235" i="18"/>
  <c r="P91" i="18"/>
  <c r="P138" i="18"/>
  <c r="P149" i="18"/>
  <c r="P196" i="18"/>
  <c r="P219" i="18"/>
  <c r="P75" i="18"/>
  <c r="P184" i="18"/>
  <c r="P265" i="18"/>
  <c r="P229" i="18"/>
  <c r="P251" i="18"/>
  <c r="P118" i="18"/>
  <c r="P188" i="18"/>
  <c r="P113" i="18"/>
  <c r="P122" i="18"/>
  <c r="P164" i="18"/>
  <c r="P158" i="18"/>
  <c r="P181" i="18"/>
  <c r="P216" i="18"/>
  <c r="P72" i="18"/>
  <c r="P95" i="18"/>
  <c r="P142" i="18"/>
  <c r="P152" i="18"/>
  <c r="P201" i="18"/>
  <c r="P248" i="18"/>
  <c r="P223" i="18"/>
  <c r="P79" i="18"/>
  <c r="P90" i="18"/>
  <c r="P137" i="18"/>
  <c r="P207" i="18"/>
  <c r="P195" i="18"/>
  <c r="P134" i="18"/>
  <c r="P262" i="18"/>
  <c r="P246" i="18"/>
  <c r="P183" i="18"/>
  <c r="P180" i="18"/>
  <c r="P234" i="18"/>
  <c r="P146" i="18"/>
  <c r="P157" i="18"/>
  <c r="P204" i="18"/>
  <c r="P263" i="18"/>
  <c r="P76" i="18"/>
  <c r="P130" i="18"/>
  <c r="P128" i="18"/>
  <c r="P189" i="18"/>
  <c r="P212" i="18"/>
  <c r="P211" i="18"/>
  <c r="P258" i="18"/>
  <c r="P88" i="18"/>
  <c r="P125" i="18"/>
  <c r="P172" i="18"/>
  <c r="P192" i="18"/>
  <c r="P104" i="18"/>
  <c r="P257" i="18"/>
  <c r="P205" i="18"/>
  <c r="P239" i="18"/>
  <c r="P169" i="18"/>
  <c r="Q13" i="18"/>
  <c r="N271" i="18"/>
  <c r="N272" i="18" s="1"/>
  <c r="N274" i="18" l="1"/>
  <c r="N276" i="18" l="1"/>
  <c r="C4" i="3"/>
</calcChain>
</file>

<file path=xl/sharedStrings.xml><?xml version="1.0" encoding="utf-8"?>
<sst xmlns="http://schemas.openxmlformats.org/spreadsheetml/2006/main" count="466" uniqueCount="274">
  <si>
    <t>Secondment</t>
  </si>
  <si>
    <t>Resource Types</t>
  </si>
  <si>
    <r>
      <rPr>
        <b/>
        <sz val="14"/>
        <color theme="1"/>
        <rFont val="Calibri"/>
        <family val="2"/>
        <scheme val="minor"/>
      </rPr>
      <t>Daily rate</t>
    </r>
    <r>
      <rPr>
        <sz val="14"/>
        <color theme="1"/>
        <rFont val="Calibri"/>
        <family val="2"/>
        <scheme val="minor"/>
      </rPr>
      <t xml:space="preserve"> </t>
    </r>
    <r>
      <rPr>
        <sz val="11"/>
        <color theme="1"/>
        <rFont val="Calibri"/>
        <family val="2"/>
        <scheme val="minor"/>
      </rPr>
      <t xml:space="preserve">(ex GST) </t>
    </r>
  </si>
  <si>
    <t>Name</t>
  </si>
  <si>
    <t>Role</t>
  </si>
  <si>
    <t>Signature</t>
  </si>
  <si>
    <t>Date</t>
  </si>
  <si>
    <t>Description</t>
  </si>
  <si>
    <t>Index</t>
  </si>
  <si>
    <t>Value</t>
  </si>
  <si>
    <t>Standardised NSW Government Role Type1</t>
  </si>
  <si>
    <t>Engagement Type</t>
  </si>
  <si>
    <t>Graduate/Analyst</t>
  </si>
  <si>
    <t>Professional / Consultant</t>
  </si>
  <si>
    <t>Senior Professional / Senior Consultant</t>
  </si>
  <si>
    <t>Associate / Manager</t>
  </si>
  <si>
    <t>Principal / Senior Manager</t>
  </si>
  <si>
    <t>Senior Principal / Director</t>
  </si>
  <si>
    <t>Executive/ Partner</t>
  </si>
  <si>
    <t>Pricing Model</t>
  </si>
  <si>
    <t>Program and Project Management</t>
  </si>
  <si>
    <t>Project Governance</t>
  </si>
  <si>
    <t>Business Case and Economics</t>
  </si>
  <si>
    <t>Service Strategy and Planning</t>
  </si>
  <si>
    <t>Graduate / Analyst</t>
  </si>
  <si>
    <t>Performs data gathering and analysis with technical skills. Low level of industry knowledge.  Works under supervision by more senior team members.</t>
  </si>
  <si>
    <t>0-2</t>
  </si>
  <si>
    <t>Higher level technical skills, broader experience base, business process &amp; industry knowledge.  Requires limited supervision and may lead analyst/ graduate.</t>
  </si>
  <si>
    <t>Junior management level, specialist technical and subject matter expertise; leads more complex engagements and manages assignment schedules and resource allocation. Ability to lead at client meetings and choose an appropriate solution in responding to a client’s needs.  Authors proposals and pitches.</t>
  </si>
  <si>
    <t>8+</t>
  </si>
  <si>
    <t xml:space="preserve">Senior employee with significant specialist expertise and team leadership capabilities. Practice lead with project management, consulting and facilitation skills and high quality written comms skills including proposals, reports, contractual letters and project plans.   </t>
  </si>
  <si>
    <t>10+</t>
  </si>
  <si>
    <t>15+</t>
  </si>
  <si>
    <t>Alternately: SME / Domain expert with deep technical skills but limited leadership responsibility</t>
  </si>
  <si>
    <t>Senior Management member and highly experienced practitioner with a broad range of experience within the industry. Provides strategic advice and manages overall commercial strategy. Manages senior client relationships at a strategic level.</t>
  </si>
  <si>
    <t>Resource type</t>
  </si>
  <si>
    <t>Communication and Stakeholder Engagement</t>
  </si>
  <si>
    <t>IA Service Type</t>
  </si>
  <si>
    <t>Yes</t>
  </si>
  <si>
    <t>No</t>
  </si>
  <si>
    <t>Rate after Discounts</t>
  </si>
  <si>
    <t>Total</t>
  </si>
  <si>
    <t>Discounts</t>
  </si>
  <si>
    <t>Total secondment Discount</t>
  </si>
  <si>
    <t>Total Contract Size Discount</t>
  </si>
  <si>
    <t>Contract Size</t>
  </si>
  <si>
    <t>Secondment Discount</t>
  </si>
  <si>
    <r>
      <t>Contract Size discount structure (%) for above</t>
    </r>
    <r>
      <rPr>
        <b/>
        <sz val="12"/>
        <rFont val="Calibri"/>
        <family val="2"/>
        <scheme val="minor"/>
      </rPr>
      <t xml:space="preserve"> $5M </t>
    </r>
  </si>
  <si>
    <t>&gt; 25%</t>
  </si>
  <si>
    <t>What do the highlighted colours in the cells mean:</t>
  </si>
  <si>
    <t>Evaluates prospective alternatives to meet the service need, comparing alignment with objectives, socio-economic  impact, feasibility, financial appraisal and funding alternatives, delivery model and risks. Includes the definition of project objectives, scope, purpose, deliverables and peer review assessment.</t>
  </si>
  <si>
    <t>Architecture</t>
  </si>
  <si>
    <t>Urban Design</t>
  </si>
  <si>
    <t>Supplier sign-off</t>
  </si>
  <si>
    <t>2-4</t>
  </si>
  <si>
    <t>4-8</t>
  </si>
  <si>
    <t>Establishes program/project leadership and executes program/project plans, monitoring and controlling the development of the program/project according to Cost Management plans and Stakeholders and Communication Management plans. The service also includes project initiation, contract management and administration and peer review assessment.</t>
  </si>
  <si>
    <t>Designs and establishes a framework for decision making in Infrastructure Programs and Projects. Includes approval pathways, quality assurance mechanisms, stakeholder management approaches, points of accountability. Includes executing processes to oversee program and project progress, and providing peer review assessment.</t>
  </si>
  <si>
    <t>Infrastructure Advisory Standard Commercial Framework Pricing Template</t>
  </si>
  <si>
    <t>Daily Rate Legend - comparison with the recommended IA SCF (% above IA SCF)</t>
  </si>
  <si>
    <t>Organisation Name</t>
  </si>
  <si>
    <t>ABN</t>
  </si>
  <si>
    <t>Assumptions/Comments</t>
  </si>
  <si>
    <t>Optional Field 2</t>
  </si>
  <si>
    <t>Optional Field 3</t>
  </si>
  <si>
    <t>Hidden cells (optional fields) -&gt;</t>
  </si>
  <si>
    <t>&lt;= 10%</t>
  </si>
  <si>
    <t>RFT ID</t>
  </si>
  <si>
    <t>Project Stage</t>
  </si>
  <si>
    <r>
      <rPr>
        <b/>
        <sz val="11"/>
        <color theme="1"/>
        <rFont val="Calibri"/>
        <family val="2"/>
        <scheme val="minor"/>
      </rPr>
      <t>Step 1.</t>
    </r>
    <r>
      <rPr>
        <sz val="11"/>
        <color theme="1"/>
        <rFont val="Calibri"/>
        <family val="2"/>
        <scheme val="minor"/>
      </rPr>
      <t xml:space="preserve"> Insert RFT ID</t>
    </r>
  </si>
  <si>
    <r>
      <rPr>
        <b/>
        <sz val="11"/>
        <color theme="1"/>
        <rFont val="Calibri"/>
        <family val="2"/>
        <scheme val="minor"/>
      </rPr>
      <t>Step 2.</t>
    </r>
    <r>
      <rPr>
        <sz val="11"/>
        <color theme="1"/>
        <rFont val="Calibri"/>
        <family val="2"/>
        <scheme val="minor"/>
      </rPr>
      <t xml:space="preserve"> Select the pricing model applicable to engagement type</t>
    </r>
  </si>
  <si>
    <r>
      <rPr>
        <b/>
        <sz val="11"/>
        <color theme="1"/>
        <rFont val="Calibri"/>
        <family val="2"/>
        <scheme val="minor"/>
      </rPr>
      <t>Step 3.</t>
    </r>
    <r>
      <rPr>
        <sz val="11"/>
        <color theme="1"/>
        <rFont val="Calibri"/>
        <family val="2"/>
        <scheme val="minor"/>
      </rPr>
      <t xml:space="preserve"> Enter estimated engagement start and end dates in the following format DD/MM/YYYY</t>
    </r>
  </si>
  <si>
    <t>To use this template, please follow these steps on tab 'S.1 Pricing &amp; Resource Mix':</t>
  </si>
  <si>
    <t>Minimum years of relevant experience guide</t>
  </si>
  <si>
    <r>
      <rPr>
        <b/>
        <sz val="14"/>
        <color theme="1"/>
        <rFont val="Calibri"/>
        <family val="2"/>
        <scheme val="minor"/>
      </rPr>
      <t>Duration</t>
    </r>
    <r>
      <rPr>
        <b/>
        <sz val="11"/>
        <color theme="1"/>
        <rFont val="Calibri"/>
        <family val="2"/>
        <scheme val="minor"/>
      </rPr>
      <t xml:space="preserve"> 
</t>
    </r>
    <r>
      <rPr>
        <sz val="8"/>
        <color theme="1"/>
        <rFont val="Calibri"/>
        <family val="2"/>
        <scheme val="minor"/>
      </rPr>
      <t>(working days)</t>
    </r>
  </si>
  <si>
    <t>Expenses details (optional)</t>
  </si>
  <si>
    <t>Estimated days (% of total project duration)</t>
  </si>
  <si>
    <r>
      <rPr>
        <b/>
        <sz val="12"/>
        <color theme="1"/>
        <rFont val="Calibri"/>
        <family val="2"/>
        <scheme val="minor"/>
      </rPr>
      <t xml:space="preserve">Total Discount $ </t>
    </r>
    <r>
      <rPr>
        <sz val="8"/>
        <color theme="1"/>
        <rFont val="Calibri"/>
        <family val="2"/>
        <scheme val="minor"/>
      </rPr>
      <t>(ex GST)</t>
    </r>
  </si>
  <si>
    <t>Stage Name</t>
  </si>
  <si>
    <t>Stage description / Key activities</t>
  </si>
  <si>
    <r>
      <rPr>
        <b/>
        <sz val="14"/>
        <color theme="1"/>
        <rFont val="Calibri"/>
        <family val="2"/>
        <scheme val="minor"/>
      </rPr>
      <t>Estimated days</t>
    </r>
    <r>
      <rPr>
        <sz val="12"/>
        <color theme="1"/>
        <rFont val="Calibri"/>
        <family val="2"/>
        <scheme val="minor"/>
      </rPr>
      <t xml:space="preserve">
</t>
    </r>
    <r>
      <rPr>
        <sz val="8"/>
        <color theme="1"/>
        <rFont val="Calibri"/>
        <family val="2"/>
        <scheme val="minor"/>
      </rPr>
      <t>(1 day = 8 hrs)</t>
    </r>
  </si>
  <si>
    <t>Stage duration (weeks)</t>
  </si>
  <si>
    <t>Project Stages</t>
  </si>
  <si>
    <t>Resources Breakdown</t>
  </si>
  <si>
    <r>
      <rPr>
        <b/>
        <sz val="11"/>
        <color theme="1"/>
        <rFont val="Calibri"/>
        <family val="2"/>
        <scheme val="minor"/>
      </rPr>
      <t>Step 5.</t>
    </r>
    <r>
      <rPr>
        <sz val="11"/>
        <color theme="1"/>
        <rFont val="Calibri"/>
        <family val="2"/>
        <scheme val="minor"/>
      </rPr>
      <t xml:space="preserve"> Provide resources information. Starting with project stage (dropdown from stages provided on step 4)</t>
    </r>
  </si>
  <si>
    <r>
      <rPr>
        <b/>
        <sz val="14"/>
        <color theme="1"/>
        <rFont val="Calibri"/>
        <family val="2"/>
        <scheme val="minor"/>
      </rPr>
      <t>Estimated resource days</t>
    </r>
    <r>
      <rPr>
        <sz val="12"/>
        <color theme="1"/>
        <rFont val="Calibri"/>
        <family val="2"/>
        <scheme val="minor"/>
      </rPr>
      <t xml:space="preserve">
</t>
    </r>
    <r>
      <rPr>
        <sz val="8"/>
        <color theme="1"/>
        <rFont val="Calibri"/>
        <family val="2"/>
        <scheme val="minor"/>
      </rPr>
      <t>(1 day = 8 hrs)</t>
    </r>
  </si>
  <si>
    <t xml:space="preserve">Field team leadership role, moderate level of technical and subject matter expertise. Further competencies include critical thinking and comms skills and ability to lead simple engagements  </t>
  </si>
  <si>
    <t>Management member and experienced practitioner within the industry. Provides strategic and technical advice and leads technical teams. Key in sales activity and client relationship management</t>
  </si>
  <si>
    <t>Service Type</t>
  </si>
  <si>
    <t>The consultant in this capability demonstrates specialised skill and experience to design new buildings and structures, refurbishment and interior fit out of existing buildings and adaptive reuse of heritage buildings. Technical services include site based master planning, concept design and feasibility, architectural documentation for construction, coordination of sub consultants. Key skills may also include architectural research, preparation of return briefs and strategic thinking. </t>
  </si>
  <si>
    <t>Management</t>
  </si>
  <si>
    <t>Project Control and Scheduling</t>
  </si>
  <si>
    <t>The consultant in this capability will demonstrate the ability to establish a strategic planning vision that can be actioned through strategic plans and government policy frameworks. Propose and test strategic planning scenarios that recognise current conditions and anticipate long term change. Identify services needs and performance outcomes to be delivered by single or multiple assets, by asset portfolios or through masterplans (includes master planning services) at a range of scales. Communicate with diverse stakeholders to develop strategic planning proposals. Undertake peer review assessment and research as required.</t>
  </si>
  <si>
    <t>Manages the design process including planning and initiating a design, managing and controlling the design process to meet specifications, budget and time constraints. Contributes to planning and project management activities within a larger project or program. Includes peer review assessment.</t>
  </si>
  <si>
    <t>Project manager planning and delivery - health infrastructure​</t>
  </si>
  <si>
    <t>Project management​</t>
  </si>
  <si>
    <t>Architectural - General​</t>
  </si>
  <si>
    <t>Architecture Planning and Delivery - Health Infrastructure​</t>
  </si>
  <si>
    <t>Design Management​</t>
  </si>
  <si>
    <t>Architectural</t>
  </si>
  <si>
    <r>
      <t>Project manager planning and delivery - health infrastructure</t>
    </r>
    <r>
      <rPr>
        <sz val="7"/>
        <color rgb="FF000000"/>
        <rFont val="Arial"/>
        <family val="2"/>
      </rPr>
      <t>​</t>
    </r>
  </si>
  <si>
    <t>CiC Work Category</t>
  </si>
  <si>
    <t>CiC Work Type</t>
  </si>
  <si>
    <r>
      <rPr>
        <b/>
        <sz val="11"/>
        <color theme="1"/>
        <rFont val="Calibri"/>
        <family val="2"/>
        <scheme val="minor"/>
      </rPr>
      <t>Step 6.</t>
    </r>
    <r>
      <rPr>
        <sz val="11"/>
        <color theme="1"/>
        <rFont val="Calibri"/>
        <family val="2"/>
        <scheme val="minor"/>
      </rPr>
      <t xml:space="preserve"> Select service type from the drop down menu in </t>
    </r>
    <r>
      <rPr>
        <b/>
        <sz val="11"/>
        <color theme="1"/>
        <rFont val="Calibri"/>
        <family val="2"/>
        <scheme val="minor"/>
      </rPr>
      <t>CiC Work Category</t>
    </r>
    <r>
      <rPr>
        <sz val="11"/>
        <color theme="1"/>
        <rFont val="Calibri"/>
        <family val="2"/>
        <scheme val="minor"/>
      </rPr>
      <t xml:space="preserve"> column</t>
    </r>
  </si>
  <si>
    <r>
      <rPr>
        <b/>
        <sz val="11"/>
        <color theme="1"/>
        <rFont val="Calibri"/>
        <family val="2"/>
        <scheme val="minor"/>
      </rPr>
      <t>Step 7.</t>
    </r>
    <r>
      <rPr>
        <sz val="11"/>
        <color theme="1"/>
        <rFont val="Calibri"/>
        <family val="2"/>
        <scheme val="minor"/>
      </rPr>
      <t xml:space="preserve"> Select service type from the drop down menu in </t>
    </r>
    <r>
      <rPr>
        <b/>
        <sz val="11"/>
        <color theme="1"/>
        <rFont val="Calibri"/>
        <family val="2"/>
        <scheme val="minor"/>
      </rPr>
      <t>CiC Work Type</t>
    </r>
    <r>
      <rPr>
        <sz val="11"/>
        <color theme="1"/>
        <rFont val="Calibri"/>
        <family val="2"/>
        <scheme val="minor"/>
      </rPr>
      <t xml:space="preserve"> column</t>
    </r>
  </si>
  <si>
    <r>
      <rPr>
        <b/>
        <sz val="11"/>
        <color theme="1"/>
        <rFont val="Calibri"/>
        <family val="2"/>
        <scheme val="minor"/>
      </rPr>
      <t>Step 8.</t>
    </r>
    <r>
      <rPr>
        <sz val="11"/>
        <color theme="1"/>
        <rFont val="Calibri"/>
        <family val="2"/>
        <scheme val="minor"/>
      </rPr>
      <t xml:space="preserve">  Select service type from the drop down menu in IA service type column. The IA service type column consist of services that are mapped to CiC services</t>
    </r>
  </si>
  <si>
    <r>
      <rPr>
        <b/>
        <sz val="11"/>
        <color theme="1"/>
        <rFont val="Calibri"/>
        <family val="2"/>
        <scheme val="minor"/>
      </rPr>
      <t>Step 4.</t>
    </r>
    <r>
      <rPr>
        <sz val="11"/>
        <color theme="1"/>
        <rFont val="Calibri"/>
        <family val="2"/>
        <scheme val="minor"/>
      </rPr>
      <t xml:space="preserve"> Provide project stages information: Project Stage, Stage Name, Optional Fields 1, 2 and 3 (unhide columns 'F' to 'H' by clicking on '+'), Stage description / Key activities, Stage duration (weeks)</t>
    </r>
  </si>
  <si>
    <r>
      <rPr>
        <b/>
        <sz val="11"/>
        <color theme="1"/>
        <rFont val="Calibri"/>
        <family val="2"/>
        <scheme val="minor"/>
      </rPr>
      <t>Step 10.</t>
    </r>
    <r>
      <rPr>
        <sz val="11"/>
        <color theme="1"/>
        <rFont val="Calibri"/>
        <family val="2"/>
        <scheme val="minor"/>
      </rPr>
      <t xml:space="preserve"> Select resource type from the drop down menu</t>
    </r>
  </si>
  <si>
    <r>
      <rPr>
        <b/>
        <sz val="11"/>
        <color theme="1"/>
        <rFont val="Calibri"/>
        <family val="2"/>
        <scheme val="minor"/>
      </rPr>
      <t>Step 11.</t>
    </r>
    <r>
      <rPr>
        <sz val="11"/>
        <color theme="1"/>
        <rFont val="Calibri"/>
        <family val="2"/>
        <scheme val="minor"/>
      </rPr>
      <t xml:space="preserve"> Select whether the resource is a secondment or not</t>
    </r>
  </si>
  <si>
    <r>
      <rPr>
        <b/>
        <sz val="11"/>
        <color theme="1"/>
        <rFont val="Calibri"/>
        <family val="2"/>
        <scheme val="minor"/>
      </rPr>
      <t>Step 12.</t>
    </r>
    <r>
      <rPr>
        <sz val="11"/>
        <color theme="1"/>
        <rFont val="Calibri"/>
        <family val="2"/>
        <scheme val="minor"/>
      </rPr>
      <t xml:space="preserve"> Provide the list of proposed resources daily rate and estimated working days. Please note that details of each individual resource will be in a separate line</t>
    </r>
  </si>
  <si>
    <r>
      <rPr>
        <b/>
        <sz val="11"/>
        <color theme="1"/>
        <rFont val="Calibri"/>
        <family val="2"/>
        <scheme val="minor"/>
      </rPr>
      <t>Step 14.</t>
    </r>
    <r>
      <rPr>
        <sz val="11"/>
        <color theme="1"/>
        <rFont val="Calibri"/>
        <family val="2"/>
        <scheme val="minor"/>
      </rPr>
      <t xml:space="preserve"> Provide discount rate as % for secondment and contract size, if applicable</t>
    </r>
  </si>
  <si>
    <r>
      <rPr>
        <b/>
        <sz val="11"/>
        <color theme="1"/>
        <rFont val="Calibri"/>
        <family val="2"/>
        <scheme val="minor"/>
      </rPr>
      <t xml:space="preserve">Step 16. </t>
    </r>
    <r>
      <rPr>
        <sz val="11"/>
        <color theme="1"/>
        <rFont val="Calibri"/>
        <family val="2"/>
        <scheme val="minor"/>
      </rPr>
      <t>Input assumptions/comments</t>
    </r>
  </si>
  <si>
    <r>
      <rPr>
        <b/>
        <sz val="11"/>
        <color theme="1"/>
        <rFont val="Calibri"/>
        <family val="2"/>
        <scheme val="minor"/>
      </rPr>
      <t xml:space="preserve">Step 17. </t>
    </r>
    <r>
      <rPr>
        <sz val="11"/>
        <color theme="1"/>
        <rFont val="Calibri"/>
        <family val="2"/>
        <scheme val="minor"/>
      </rPr>
      <t>Sign-off</t>
    </r>
  </si>
  <si>
    <t>1) This pricing template is customised for services procured under CiC Scheme 1191
2) Supplier to complete this template and attach resource level breakdown when submitting bid for a contract
3) The template has conditional formats that indicate bids compared with recommended infrastructure advisory standard commercial framework</t>
  </si>
  <si>
    <t>Consultants in Construction up to $9 million 
Scheme SCM1191 Work Category</t>
  </si>
  <si>
    <t>Definition</t>
  </si>
  <si>
    <t xml:space="preserve">  Management </t>
  </si>
  <si>
    <t>Monitors cost and schedules, including conducting lifecycle cost analysis, Critical Path Method analysis and scheduling. It reviews and monitors project activities, generates progress against planned reports and recommends actions to recover schedule or improve efficiency.  Contributes to planning and project management activities within a larger project or program. Includes peer review assessment.</t>
  </si>
  <si>
    <t>Dispute Management</t>
  </si>
  <si>
    <t>Oversees and directs the resolution of disputes between the parties engaged in an infrastructure project or program.  Includes peer review assessment.</t>
  </si>
  <si>
    <t xml:space="preserve">  Planning</t>
  </si>
  <si>
    <t>Advises in management of organisational reputation with the external media or general public, reviewing and developing public relations strategies and planning.</t>
  </si>
  <si>
    <t>Develops community and stakeholders engagement plans, speeches and presentations for internal/external use including technical writing and graphic design activities such as brochures, reports, maps and infographics and provides facilitation services. Develops responses and communication plans for the management of issues. Also includes workshop facilitation and report preparation.</t>
  </si>
  <si>
    <t>Advises, analyses, designs and documents the urban environment and orderly development of communities including development feasibility, policy, strategy and research. Precinct based master planning, including strategic frameworks, spatial masterplans, statutory land use, implementation plans, and  infrastructure associated urban and precinct scale projects</t>
  </si>
  <si>
    <t>Cost Modelling and Planning</t>
  </si>
  <si>
    <t>Models and estimates costs, including quantity surveying and resource estimation.  Conducts benchmarking, establishes cost management plans and provides peer review assessment.</t>
  </si>
  <si>
    <t>Compliance and Assurance</t>
  </si>
  <si>
    <t>Advises, plans, directs and coordinates activities of a project ensuring compliance with legislative, ethical or regulatory standards within the project scope including BCA and access consulting. They are regulated by Fair Trading (in accordance with the Building &amp; Developer Certifier Act)</t>
  </si>
  <si>
    <t>Independent Certification and Site Surveillance</t>
  </si>
  <si>
    <t xml:space="preserve">Develops and executes construction verification, certification, monitoring and surveillance plans accordingly to construction contract. </t>
  </si>
  <si>
    <t>Inspects and approves building work ensuring compliance with approved building plans and building standards.</t>
  </si>
  <si>
    <t>Land Surveying / Spatial</t>
  </si>
  <si>
    <t>Land Surveying: Determines accurate terrestrial or three-dimensional position of points and the distances and angles between them required to establish land maps, boundaries and locations.</t>
  </si>
  <si>
    <t>Spatial: Designs and develops spatial analytics using Geographic Information System (GIS). Both subservices may include peer review assessment.</t>
  </si>
  <si>
    <t>Asset Inspection</t>
  </si>
  <si>
    <t>Condition assessment of the assets and its components, defects identification and scoping through trade qualified personnel, including building inspection and network condition assessment, with high risk inspection as well.</t>
  </si>
  <si>
    <t>Engineering</t>
  </si>
  <si>
    <t>Acoustics and Vibration</t>
  </si>
  <si>
    <t>Analyses, models, designs, documents and monitors noise and vibration performance, ensuring design requirements are met. Services provided include reverberation and noise control, airborne sound insulation, impact sound isolation and structure-borne vibration control, acoustic optimisation and environmental noise assessments. Includes peer review assessment.</t>
  </si>
  <si>
    <t>Hydraulics Services</t>
  </si>
  <si>
    <t>Analyses, models, designs and documents hydraulic services within and around buildings and as site services to buildings, including water, sewerage, drainage, stormwater, town gas, LPG and fire hydrants and hose reels. Includes peer review assessment.</t>
  </si>
  <si>
    <t>Civil Engineering</t>
  </si>
  <si>
    <t>Analyses, models, designs and documents civil structures such as bridges, dams, retaining walls, reservoirs, car parks, roads and costal structures. Includes peer review assessment.</t>
  </si>
  <si>
    <t>Mechanical Engineering</t>
  </si>
  <si>
    <t>Analyses, models, designs and documents the requirements for air conditioning, heating, ventilation, domestic hot water, non- potable water, cool rooms, steam, medical/industrial gases, vertical transportation, building management and control systems for architectural facilities and buildings for civil works. Includes peer review assessment.</t>
  </si>
  <si>
    <t>Structural Engineering</t>
  </si>
  <si>
    <t>Analyses, models, designs and documents the structural components of buildings, such as footings, beams, floors, facade, roof structure walls, columns and roadworks, hydraulic and stormwater designs associated with buildings. Includes peer review assessment.</t>
  </si>
  <si>
    <t>Electrical Engineering</t>
  </si>
  <si>
    <t>Analyses, models, designs and documents the requirements for indoor and outdoor lighting, power, HV/LV reticulation and switchboards, control, uninterruptable power supplies, generators, fire detection and voice and data cabling for site services, architectural facilities and buildings for civil works. Includes peer review assessment.</t>
  </si>
  <si>
    <t>Electronic and Communication Systems Engineering</t>
  </si>
  <si>
    <t>Analyses, models, designs and documents the requirements for electronic, communication and audio-visual systems required for all infrastructure asset types including rail systems, communications and signalling. Includes peer review assessment.</t>
  </si>
  <si>
    <t>Fire Services</t>
  </si>
  <si>
    <t>Analyses, models, designs and documents all structural, mechanical, electrical and electronic services to attain required levels of fire safety compliant to relevant regulations. Includes advice in fire safety engineering, passive fire design, evacuation modelling and means of escape assessments, as well as peer review assessment.</t>
  </si>
  <si>
    <t>Geotechnical Engineering and Hydrology</t>
  </si>
  <si>
    <t>Investigates, analyses, models and reports on ground conditions, natural behaviour, slope stability, site conditions response to artificially changed conditions and capacity to support civil and architectural structures. </t>
  </si>
  <si>
    <t>Hydrology: Analyses and reports on movement, distribution and management of water and water resources, water quality testing and impact assessments.  Both subservices may include peer review assessment.</t>
  </si>
  <si>
    <t>Traffic and Transport Engineering</t>
  </si>
  <si>
    <t>Analyses, models, designs and documents the operation of traffic and transport infrastructure including specialist advice on intelligent transport systems. Includes peer review assessment.</t>
  </si>
  <si>
    <t>Traffic Modelling</t>
  </si>
  <si>
    <t>Demonstrates and documents of the impact of a planned change or development through analysis, simulation and modelling of rail, highways, junctions, roadways, pathways and other transport infrastructure. Includes peer review assessment.</t>
  </si>
  <si>
    <t>Assessment</t>
  </si>
  <si>
    <t>Systems Assurance / Reliability, Availability, Maintainability and Safety (RAMS)</t>
  </si>
  <si>
    <t xml:space="preserve">Analyses potential scenarios of service failures and disruptions and their possible costs to develop strategies to reduce those risks and ensure assets remain reliable, maintainable, available and safe for use. </t>
  </si>
  <si>
    <t xml:space="preserve">Defines, captures, validates and verifies operational and safety requirements, manages changes and validates their acceptance and compliance with operational and safety standards and the authority. </t>
  </si>
  <si>
    <t xml:space="preserve">Advises on the environmental conditions affecting the infrastructure project, including bushfire modelling, flood modelling, weather analysis modelling including wind, rain and snow, seismic assessment, and terrestrial and aquatic ecology advice. </t>
  </si>
  <si>
    <t>Advices on strategy development in all aspects of environmental sustainability including reporting, communication, research activities and facilitates sustainability accreditations and certifications.</t>
  </si>
  <si>
    <t>Provides Infrastructure Resilience advice including disaster modelling, disaster preparedness, restoration remediation and redevelopment.</t>
  </si>
  <si>
    <t>Environmental Compliance, Audit and Due Diligence</t>
  </si>
  <si>
    <t xml:space="preserve">Reviews the environmental performance of a project in achieving both legislative compliance and the organisation's environmental goals and objectives.  It includes developing and implementing Environmental Management Systems (EMS) as well as planning, managing and conducting environmental checks and audits as noise monitoring, air quality monitoring, hazardous materials, contaminated site investigation and occupational hygienist, and reporting and acting on the findings. </t>
  </si>
  <si>
    <t xml:space="preserve">Conducts environmental due diligence for commercial or real state acquisitions and selling. </t>
  </si>
  <si>
    <t>Environmental Impact Assessment</t>
  </si>
  <si>
    <t xml:space="preserve">Evaluates the bio-diversity assessment and the likely environmental impacts of a proposed project or development. </t>
  </si>
  <si>
    <t>Health and Safety Advisory and Compliance</t>
  </si>
  <si>
    <t xml:space="preserve">Advises on health and safety strategy and plans, assess worker risks, incorporating best practices and ensuring compliance with legislation to improve workplace environment. Includes on site training and conducts reviews, risk analysis, hazard elimination, engineering modification and incident investigations. </t>
  </si>
  <si>
    <t>Security consultants and security equipment specialist</t>
  </si>
  <si>
    <t>Security</t>
  </si>
  <si>
    <t>Analyses, models, designs and documents security systems, including site inspection, training and commissioning of those required for Correctional Centres, Court Houses, Police Stations and Juvenile Justice Centres. </t>
  </si>
  <si>
    <t>Advises on engineering design and construction materials for counter-terrorism measures and general infrastructure safety and security, including suicide prevention (compliance with the Security Industry Act 1997) . Includes peer review assessment.</t>
  </si>
  <si>
    <t>Traffic and transport engineering</t>
  </si>
  <si>
    <t>Archaeology and Heritage</t>
  </si>
  <si>
    <t>Environmental Advisory, Sustainability and Resilience</t>
  </si>
  <si>
    <t>Project director</t>
  </si>
  <si>
    <t>Value management facilitators​</t>
  </si>
  <si>
    <t>Town planning​</t>
  </si>
  <si>
    <t>Quantity surveying​</t>
  </si>
  <si>
    <t>Compliance and certification</t>
  </si>
  <si>
    <t>Land Surveying​</t>
  </si>
  <si>
    <t>Property Assessment Surveys​ and Detailed Property​ Assessment Surveys​</t>
  </si>
  <si>
    <t>BCA and Access Consultants​</t>
  </si>
  <si>
    <t>Geotechnical engineering​</t>
  </si>
  <si>
    <t>Civil engineering​</t>
  </si>
  <si>
    <t>Structural engineering​</t>
  </si>
  <si>
    <t>Electrical - building​</t>
  </si>
  <si>
    <t>Mechanical - building​</t>
  </si>
  <si>
    <t>Acoustic Engineers​</t>
  </si>
  <si>
    <t>Façade​</t>
  </si>
  <si>
    <t>Hydraulic - incl. town gas, LPG and fire services​</t>
  </si>
  <si>
    <t>Fire services - sprinklers​</t>
  </si>
  <si>
    <t>Fire Safety Engineering​</t>
  </si>
  <si>
    <t>Traffic and transport engineering​</t>
  </si>
  <si>
    <t>Electrical and electronics engineering​</t>
  </si>
  <si>
    <t>Architectural - Health​</t>
  </si>
  <si>
    <t>Architectural - Education Primary and Secondary​</t>
  </si>
  <si>
    <t>Architectural - Education Tertiary​</t>
  </si>
  <si>
    <t>Architectural - Correctional​</t>
  </si>
  <si>
    <t>Architectural - Heritage​</t>
  </si>
  <si>
    <t>Environmental Impact​ Assessment</t>
  </si>
  <si>
    <t>Biodiversity/Ecological​ Assessment</t>
  </si>
  <si>
    <t>Occupational Hygienists​</t>
  </si>
  <si>
    <t>Bushfire Modelling​</t>
  </si>
  <si>
    <t>Aboriginal Cultural Heritage</t>
  </si>
  <si>
    <t>Independent Safety Assessor</t>
  </si>
  <si>
    <t>Dispute managers​</t>
  </si>
  <si>
    <t>Security consultants and security equipment specialist</t>
  </si>
  <si>
    <t>Planning</t>
  </si>
  <si>
    <t>Security consultants and security equipment specialist​</t>
  </si>
  <si>
    <r>
      <t>Value management facilitators</t>
    </r>
    <r>
      <rPr>
        <sz val="7"/>
        <color rgb="FF000000"/>
        <rFont val="Arial"/>
        <family val="2"/>
      </rPr>
      <t>​</t>
    </r>
  </si>
  <si>
    <r>
      <t>Geotechnical engineering</t>
    </r>
    <r>
      <rPr>
        <sz val="7"/>
        <color rgb="FF000000"/>
        <rFont val="Arial"/>
        <family val="2"/>
      </rPr>
      <t>​</t>
    </r>
  </si>
  <si>
    <r>
      <t>Environmental Impact</t>
    </r>
    <r>
      <rPr>
        <sz val="7"/>
        <color rgb="FF000000"/>
        <rFont val="Arial"/>
        <family val="2"/>
      </rPr>
      <t>​</t>
    </r>
    <r>
      <rPr>
        <b/>
        <sz val="7"/>
        <color rgb="FF4B5051"/>
        <rFont val="Arial"/>
        <family val="2"/>
      </rPr>
      <t xml:space="preserve"> Assessment</t>
    </r>
  </si>
  <si>
    <r>
      <t>Town planning</t>
    </r>
    <r>
      <rPr>
        <sz val="7"/>
        <color rgb="FF000000"/>
        <rFont val="Arial"/>
        <family val="2"/>
      </rPr>
      <t>​</t>
    </r>
  </si>
  <si>
    <r>
      <t>Project management</t>
    </r>
    <r>
      <rPr>
        <sz val="7"/>
        <color rgb="FF000000"/>
        <rFont val="Arial"/>
        <family val="2"/>
      </rPr>
      <t>​</t>
    </r>
  </si>
  <si>
    <r>
      <t>Quantity surveying</t>
    </r>
    <r>
      <rPr>
        <sz val="7"/>
        <color rgb="FF000000"/>
        <rFont val="Arial"/>
        <family val="2"/>
      </rPr>
      <t>​</t>
    </r>
  </si>
  <si>
    <r>
      <t>Occupational Hygienists</t>
    </r>
    <r>
      <rPr>
        <sz val="7"/>
        <color rgb="FF000000"/>
        <rFont val="Arial"/>
        <family val="2"/>
      </rPr>
      <t>​</t>
    </r>
  </si>
  <si>
    <r>
      <t>Bushfire Modelling</t>
    </r>
    <r>
      <rPr>
        <sz val="7"/>
        <color rgb="FF000000"/>
        <rFont val="Arial"/>
        <family val="2"/>
      </rPr>
      <t>​</t>
    </r>
  </si>
  <si>
    <r>
      <t>Land Surveying</t>
    </r>
    <r>
      <rPr>
        <sz val="7"/>
        <color rgb="FF000000"/>
        <rFont val="Arial"/>
        <family val="2"/>
      </rPr>
      <t>​</t>
    </r>
  </si>
  <si>
    <r>
      <t>Property Assessment Surveys</t>
    </r>
    <r>
      <rPr>
        <sz val="7"/>
        <color rgb="FF000000"/>
        <rFont val="Arial"/>
        <family val="2"/>
      </rPr>
      <t>​</t>
    </r>
    <r>
      <rPr>
        <b/>
        <sz val="7"/>
        <color rgb="FF4B5051"/>
        <rFont val="Arial"/>
        <family val="2"/>
      </rPr>
      <t xml:space="preserve"> and Detailed Property​ Assessment Surveys​</t>
    </r>
  </si>
  <si>
    <r>
      <t>BCA and Access Consultants</t>
    </r>
    <r>
      <rPr>
        <sz val="7"/>
        <color rgb="FF000000"/>
        <rFont val="Arial"/>
        <family val="2"/>
      </rPr>
      <t>​</t>
    </r>
  </si>
  <si>
    <r>
      <t>Architectural - Heritage</t>
    </r>
    <r>
      <rPr>
        <sz val="7"/>
        <color rgb="FF000000"/>
        <rFont val="Arial"/>
        <family val="2"/>
      </rPr>
      <t>​</t>
    </r>
  </si>
  <si>
    <r>
      <t>Dispute managers</t>
    </r>
    <r>
      <rPr>
        <sz val="7"/>
        <color rgb="FF000000"/>
        <rFont val="Arial"/>
        <family val="2"/>
      </rPr>
      <t>​</t>
    </r>
  </si>
  <si>
    <r>
      <t>Electrical and electronics engineering</t>
    </r>
    <r>
      <rPr>
        <sz val="7"/>
        <color rgb="FF000000"/>
        <rFont val="Arial"/>
        <family val="2"/>
      </rPr>
      <t>​</t>
    </r>
  </si>
  <si>
    <r>
      <t>Consulting Arborist</t>
    </r>
    <r>
      <rPr>
        <sz val="10"/>
        <color rgb="FF000000"/>
        <rFont val="Arial"/>
        <family val="2"/>
      </rPr>
      <t>​</t>
    </r>
    <r>
      <rPr>
        <b/>
        <sz val="10"/>
        <color rgb="FF4B5051"/>
        <rFont val="Arial"/>
        <family val="2"/>
      </rPr>
      <t xml:space="preserve"> is exempt for the purpose of Infrastructure Advisory Standard Commercial Framework</t>
    </r>
  </si>
  <si>
    <t>Advises on historic buildings, historical connections, ethnicity, craft activities, aboriginal and non-aboriginal, customs and traditions, belief systems and sacred space,  identifying items of historical and cultural significance and the risks and constraints they impose on projects. High quality analysis report on conservation and excavation work.</t>
  </si>
  <si>
    <r>
      <rPr>
        <b/>
        <sz val="11"/>
        <color theme="1"/>
        <rFont val="Calibri"/>
        <family val="2"/>
        <scheme val="minor"/>
      </rPr>
      <t xml:space="preserve">Step 15. </t>
    </r>
    <r>
      <rPr>
        <sz val="11"/>
        <color theme="1"/>
        <rFont val="Calibri"/>
        <family val="2"/>
        <scheme val="minor"/>
      </rPr>
      <t>Input estimated expenses. Supplier have option to add additional sheet if they need to provide details of reimbursable expenses</t>
    </r>
  </si>
  <si>
    <t>&gt;10% to &lt;=25%</t>
  </si>
  <si>
    <r>
      <rPr>
        <b/>
        <sz val="12"/>
        <color theme="1"/>
        <rFont val="Calibri"/>
        <family val="2"/>
        <scheme val="minor"/>
      </rPr>
      <t>Total price before discounts - Subtotal per stage</t>
    </r>
    <r>
      <rPr>
        <sz val="12"/>
        <color theme="1"/>
        <rFont val="Calibri"/>
        <family val="2"/>
        <scheme val="minor"/>
      </rPr>
      <t xml:space="preserve">
</t>
    </r>
    <r>
      <rPr>
        <sz val="10"/>
        <color theme="1"/>
        <rFont val="Calibri"/>
        <family val="2"/>
        <scheme val="minor"/>
      </rPr>
      <t>(ex GST)</t>
    </r>
  </si>
  <si>
    <r>
      <rPr>
        <sz val="12"/>
        <color theme="1"/>
        <rFont val="Calibri"/>
        <family val="2"/>
        <scheme val="minor"/>
      </rPr>
      <t>C</t>
    </r>
    <r>
      <rPr>
        <b/>
        <sz val="12"/>
        <color theme="1"/>
        <rFont val="Calibri"/>
        <family val="2"/>
        <scheme val="minor"/>
      </rPr>
      <t>harged price (After all discounts)</t>
    </r>
  </si>
  <si>
    <r>
      <rPr>
        <b/>
        <sz val="12"/>
        <color theme="1"/>
        <rFont val="Calibri"/>
        <family val="2"/>
        <scheme val="minor"/>
      </rPr>
      <t>Total price after discounts</t>
    </r>
    <r>
      <rPr>
        <sz val="12"/>
        <color theme="1"/>
        <rFont val="Calibri"/>
        <family val="2"/>
        <scheme val="minor"/>
      </rPr>
      <t xml:space="preserve">
</t>
    </r>
    <r>
      <rPr>
        <sz val="10"/>
        <color theme="1"/>
        <rFont val="Calibri"/>
        <family val="2"/>
        <scheme val="minor"/>
      </rPr>
      <t>(ex GST)</t>
    </r>
  </si>
  <si>
    <r>
      <rPr>
        <b/>
        <sz val="12"/>
        <color theme="1"/>
        <rFont val="Calibri"/>
        <family val="2"/>
        <scheme val="minor"/>
      </rPr>
      <t>Total price before discounts</t>
    </r>
    <r>
      <rPr>
        <sz val="12"/>
        <color theme="1"/>
        <rFont val="Calibri"/>
        <family val="2"/>
        <scheme val="minor"/>
      </rPr>
      <t xml:space="preserve">
</t>
    </r>
    <r>
      <rPr>
        <sz val="10"/>
        <color theme="1"/>
        <rFont val="Calibri"/>
        <family val="2"/>
        <scheme val="minor"/>
      </rPr>
      <t>(ex GST)</t>
    </r>
  </si>
  <si>
    <r>
      <t xml:space="preserve">Maximum expenses estimated </t>
    </r>
    <r>
      <rPr>
        <sz val="8"/>
        <color theme="1"/>
        <rFont val="Calibri"/>
        <family val="2"/>
        <scheme val="minor"/>
      </rPr>
      <t>(ex GST) - **Recommeded maximum expenses is 7% of total engagement price after discount</t>
    </r>
  </si>
  <si>
    <r>
      <t xml:space="preserve">Total engagement price after discount </t>
    </r>
    <r>
      <rPr>
        <sz val="8"/>
        <color theme="1"/>
        <rFont val="Calibri"/>
        <family val="2"/>
        <scheme val="minor"/>
      </rPr>
      <t>(ex GST)</t>
    </r>
  </si>
  <si>
    <r>
      <t xml:space="preserve">Total engagement price after discount and expenses </t>
    </r>
    <r>
      <rPr>
        <sz val="8"/>
        <color theme="1"/>
        <rFont val="Calibri"/>
        <family val="2"/>
        <scheme val="minor"/>
      </rPr>
      <t>(ex GST)</t>
    </r>
  </si>
  <si>
    <t>Work Type</t>
  </si>
  <si>
    <t>Optional Field 1</t>
  </si>
  <si>
    <t>Terms</t>
  </si>
  <si>
    <t>Assignment</t>
  </si>
  <si>
    <t>Specific output is defined. Management of the project is the responsibility of the supplier and payment is triggered by milestones against deliverables. Risk of delivery is borne by supplier i.e. if  deliverables are not accepted by NSW Government then it is the supplier's responsibility to rectify at own cost. The pricing model could be Fixed Price, Outcome based Risk &amp; Reward or Time &amp; Material. Payment is triggered by delivery of defined services</t>
  </si>
  <si>
    <t>NSW Government is responsible for the management of the resource. The supplier is responsible for providing resources with the right skills, processes and systems and the payments are linked to days worked. Risk of delivery of output is borne by NSW Government i.e. if  deliverables are not as required then rectification is carried out at NSW Government expense (possibly using the same seconded resources). Payment is triggered by timesheet - days worked.</t>
  </si>
  <si>
    <t xml:space="preserve">The method used to determine the price for products and services. (e.g. Fixed Price,  Time and Materials, Outcome based Risk &amp; Reward) </t>
  </si>
  <si>
    <t>Fixed Price</t>
  </si>
  <si>
    <t>The price for an engagement is defined and agreed by both parties before the engagement starts based on a defined scope. This price is set (fixed) and is not affected by the actual amount of resources utilised during the life of the project.  Variations in scope or requirements after contract award may generate changes to the fixed price</t>
  </si>
  <si>
    <t>Time and Materials- Uncapped</t>
  </si>
  <si>
    <t>The cost for an engagement depends on the actual amount of resources required to achieve the desired outcomes and is variable. Commercials are agreed before the engagement starts at a rate level (cost per hour or day of a resource x the number of days). The supplier invoices the client for the full amount of resources utilised during a particular period. The engagement cost is not capped.</t>
  </si>
  <si>
    <t>Time and Materials- Capped</t>
  </si>
  <si>
    <t>The cost for an engagement depends on the actual amount of resources required to achieve the desired outcomes and is variable. Commercials are agreed before the engagement starts at a rate level (cost per hour or day of a resource x number of days ). The supplier invoices the client for the full amount of resources utilised during a particular period up to or equal to the agreed capped amount and cannot be exceeded. Engagement cost is capped as agreed between the parties in the contract.</t>
  </si>
  <si>
    <t>Outcome based Risk and Reward</t>
  </si>
  <si>
    <t>The cost for an engagement depends on the supplier’s ability to meet defined outcomes rather than for the actual resourcing requirements and expenses. The supplier is financially rewarded for exceeding expectations but risks penalty or non-payment if outcomes are not delivered. Outcomes based Risk/ Reward is often difficult to monitor and measure and may lead to disputes between parties.</t>
  </si>
  <si>
    <t>Daily</t>
  </si>
  <si>
    <t>A day is defined as 8 hours of work</t>
  </si>
  <si>
    <t>Table A.2 - Service Definitions</t>
  </si>
  <si>
    <t>Table A.1 - Resource Types</t>
  </si>
  <si>
    <t>&lt;-- Click on the numbers to hide/unhide rows (1 = minimum visible rows; 5 = maximum visible rows)</t>
  </si>
  <si>
    <t>Discounts - comparison with the recommended IA SCF</t>
  </si>
  <si>
    <t>Below recommended</t>
  </si>
  <si>
    <t>Expenses - comparison with the recommended IA SCF</t>
  </si>
  <si>
    <t>Above recommended</t>
  </si>
  <si>
    <r>
      <rPr>
        <b/>
        <sz val="11"/>
        <color theme="1"/>
        <rFont val="Calibri"/>
        <family val="2"/>
        <scheme val="minor"/>
      </rPr>
      <t>Step 13 (Optional).</t>
    </r>
    <r>
      <rPr>
        <sz val="11"/>
        <color theme="1"/>
        <rFont val="Calibri"/>
        <family val="2"/>
        <scheme val="minor"/>
      </rPr>
      <t xml:space="preserve"> ). For both Project Stages and Resources Breakdown, you can unhide/hide rows by either clicking on '+'/'-' or the 1 to 5 numbers on the left. You can add up to 50 Project Stages and 200 Resources</t>
    </r>
  </si>
  <si>
    <t>1. Manually entered resource daily rate will highlight to a colour (see legend) based on its variance from the recommended capped rates under the Infrastructure Advisory Standard Commercial Framework (IA SCF)
2. The cells with secondment and contract size discounts will turn Orange if lower than the recommended discounts under the IA SCF
3. The expense cell will turn Orange if above the recommended expense under the IA SCF</t>
  </si>
  <si>
    <t>Tips: 
1. All manual inputs fields are highlighted in yellow</t>
  </si>
  <si>
    <r>
      <rPr>
        <b/>
        <sz val="11"/>
        <color theme="1"/>
        <rFont val="Calibri"/>
        <family val="2"/>
        <scheme val="minor"/>
      </rPr>
      <t>Step 9 (Optional)</t>
    </r>
    <r>
      <rPr>
        <sz val="11"/>
        <color theme="1"/>
        <rFont val="Calibri"/>
        <family val="2"/>
        <scheme val="minor"/>
      </rPr>
      <t>. Provide optional information on columns 'F' to 'H' by clicking on '+'. (E.g. resource name, Company role, stages descriptions, etc.)</t>
    </r>
  </si>
  <si>
    <t>Table A.3 - Other Definitions</t>
  </si>
  <si>
    <t>Click on the numbers on top left of this worksheet to hide/unhide rows (1 = minimum visible rows; 5 = maximum visible rows)</t>
  </si>
  <si>
    <r>
      <t xml:space="preserve">Start Date
</t>
    </r>
    <r>
      <rPr>
        <sz val="8"/>
        <color theme="1"/>
        <rFont val="Calibri"/>
        <family val="2"/>
        <scheme val="minor"/>
      </rPr>
      <t>(DD/MM/YYYY)</t>
    </r>
  </si>
  <si>
    <r>
      <t xml:space="preserve">End Date
</t>
    </r>
    <r>
      <rPr>
        <sz val="8"/>
        <color theme="1"/>
        <rFont val="Calibri"/>
        <family val="2"/>
        <scheme val="minor"/>
      </rPr>
      <t>(DD/MM/YYYY)</t>
    </r>
  </si>
  <si>
    <t>For further assistance/enquiries with this form, please contact NSW Procurement – Professional Services Category Management Team at: 
Email - Infra-Advisory@treasury.nsw.gov.au (Infrastructure Advisory)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</si>
</sst>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
    <numFmt numFmtId="167" formatCode="0.000%"/>
  </numFmts>
  <fonts count="5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indexed="8"/>
      <name val="Calibri"/>
      <family val="2"/>
      <scheme val="minor"/>
    </font>
    <font>
      <sz val="11"/>
      <name val="Dialog"/>
    </font>
    <font>
      <b/>
      <sz val="10.5"/>
      <color rgb="FFFFFFFF"/>
      <name val="Arial"/>
      <family val="2"/>
    </font>
    <font>
      <sz val="10"/>
      <color rgb="FF000000"/>
      <name val="Arial"/>
      <family val="2"/>
    </font>
    <font>
      <u/>
      <sz val="11"/>
      <color theme="10"/>
      <name val="Calibri"/>
      <family val="2"/>
      <scheme val="minor"/>
    </font>
    <font>
      <sz val="11"/>
      <color theme="3"/>
      <name val="Calibri"/>
      <family val="2"/>
      <scheme val="minor"/>
    </font>
    <font>
      <b/>
      <sz val="11"/>
      <color indexed="8"/>
      <name val="Calibri"/>
      <family val="2"/>
      <scheme val="minor"/>
    </font>
    <font>
      <sz val="11"/>
      <color theme="1"/>
      <name val="Calibri"/>
      <family val="2"/>
      <scheme val="minor"/>
    </font>
    <font>
      <sz val="11"/>
      <color rgb="FF9C5700"/>
      <name val="Calibri"/>
      <family val="2"/>
      <scheme val="minor"/>
    </font>
    <font>
      <b/>
      <sz val="18"/>
      <color theme="1"/>
      <name val="Calibri"/>
      <family val="2"/>
      <scheme val="minor"/>
    </font>
    <font>
      <sz val="10"/>
      <color theme="1"/>
      <name val="Calibri"/>
      <family val="2"/>
      <scheme val="minor"/>
    </font>
    <font>
      <sz val="11"/>
      <color rgb="FF006100"/>
      <name val="Calibri"/>
      <family val="2"/>
      <scheme val="minor"/>
    </font>
    <font>
      <sz val="8"/>
      <color rgb="FF000000"/>
      <name val="Segoe UI"/>
      <family val="2"/>
    </font>
    <font>
      <b/>
      <sz val="15"/>
      <color theme="3"/>
      <name val="Calibri"/>
      <family val="2"/>
      <scheme val="minor"/>
    </font>
    <font>
      <b/>
      <sz val="22"/>
      <color theme="6" tint="-0.249977111117893"/>
      <name val="Calibri"/>
      <family val="2"/>
      <scheme val="minor"/>
    </font>
    <font>
      <sz val="8"/>
      <name val="Arial"/>
      <family val="2"/>
    </font>
    <font>
      <sz val="10"/>
      <name val="Arial"/>
      <family val="2"/>
    </font>
    <font>
      <b/>
      <sz val="9"/>
      <color theme="0"/>
      <name val="Arial"/>
      <family val="2"/>
    </font>
    <font>
      <sz val="8"/>
      <color theme="1"/>
      <name val="Arial"/>
      <family val="2"/>
    </font>
    <font>
      <sz val="16"/>
      <color rgb="FF000000"/>
      <name val="Gotham-Book"/>
    </font>
    <font>
      <sz val="11"/>
      <color theme="0"/>
      <name val="Calibri"/>
      <family val="2"/>
      <scheme val="minor"/>
    </font>
    <font>
      <b/>
      <sz val="9"/>
      <color theme="1"/>
      <name val="Calibri"/>
      <family val="2"/>
      <scheme val="minor"/>
    </font>
    <font>
      <b/>
      <sz val="11"/>
      <color rgb="FFFF0000"/>
      <name val="Calibri"/>
      <family val="2"/>
      <scheme val="minor"/>
    </font>
    <font>
      <b/>
      <sz val="20"/>
      <color rgb="FFFF0000"/>
      <name val="Calibri"/>
      <family val="2"/>
      <scheme val="minor"/>
    </font>
    <font>
      <b/>
      <sz val="11"/>
      <name val="Calibri"/>
      <family val="2"/>
      <scheme val="minor"/>
    </font>
    <font>
      <b/>
      <sz val="12"/>
      <name val="Calibri"/>
      <family val="2"/>
      <scheme val="minor"/>
    </font>
    <font>
      <sz val="11"/>
      <name val="Calibri"/>
      <family val="2"/>
      <scheme val="minor"/>
    </font>
    <font>
      <sz val="11"/>
      <color rgb="FF0070C0"/>
      <name val="Calibri"/>
      <family val="2"/>
      <scheme val="minor"/>
    </font>
    <font>
      <sz val="14"/>
      <color rgb="FF000000"/>
      <name val="Calibri"/>
      <family val="2"/>
      <scheme val="minor"/>
    </font>
    <font>
      <b/>
      <sz val="20"/>
      <color theme="3"/>
      <name val="Calibri"/>
      <family val="2"/>
      <scheme val="minor"/>
    </font>
    <font>
      <b/>
      <sz val="20"/>
      <color theme="1"/>
      <name val="Calibri"/>
      <family val="2"/>
      <scheme val="minor"/>
    </font>
    <font>
      <sz val="10"/>
      <color indexed="8"/>
      <name val="Arial"/>
      <family val="2"/>
    </font>
    <font>
      <b/>
      <sz val="11"/>
      <color rgb="FF00B050"/>
      <name val="Calibri"/>
      <family val="2"/>
      <scheme val="minor"/>
    </font>
    <font>
      <sz val="8"/>
      <name val="Calibri"/>
      <family val="2"/>
      <scheme val="minor"/>
    </font>
    <font>
      <b/>
      <sz val="7"/>
      <color rgb="FF4B5051"/>
      <name val="Arial"/>
      <family val="2"/>
    </font>
    <font>
      <sz val="7"/>
      <color rgb="FF000000"/>
      <name val="Arial"/>
      <family val="2"/>
    </font>
    <font>
      <sz val="14"/>
      <color rgb="FF4B5051"/>
      <name val="Calibri"/>
      <family val="2"/>
      <scheme val="minor"/>
    </font>
    <font>
      <b/>
      <sz val="14"/>
      <color rgb="FFFFFFFF"/>
      <name val="Calibri"/>
      <family val="2"/>
      <scheme val="minor"/>
    </font>
    <font>
      <b/>
      <sz val="10"/>
      <color rgb="FF4B5051"/>
      <name val="Arial"/>
      <family val="2"/>
    </font>
    <font>
      <b/>
      <sz val="18"/>
      <color rgb="FFFFFFFF"/>
      <name val="Calibri"/>
      <family val="2"/>
      <scheme val="minor"/>
    </font>
    <font>
      <sz val="16"/>
      <color theme="1"/>
      <name val="Calibri"/>
      <family val="2"/>
    </font>
    <font>
      <sz val="16"/>
      <color rgb="FF000000"/>
      <name val="Calibri"/>
      <family val="2"/>
    </font>
    <font>
      <b/>
      <sz val="11"/>
      <color rgb="FFFFFFFF"/>
      <name val="Calibri"/>
      <family val="2"/>
      <scheme val="minor"/>
    </font>
  </fonts>
  <fills count="22">
    <fill>
      <patternFill patternType="none"/>
    </fill>
    <fill>
      <patternFill patternType="gray125"/>
    </fill>
    <fill>
      <patternFill patternType="solid">
        <fgColor theme="0" tint="-0.24994659260841701"/>
        <bgColor indexed="64"/>
      </patternFill>
    </fill>
    <fill>
      <patternFill patternType="solid">
        <fgColor rgb="FF333399"/>
        <bgColor indexed="64"/>
      </patternFill>
    </fill>
    <fill>
      <patternFill patternType="solid">
        <fgColor rgb="FFE8E8EF"/>
        <bgColor indexed="64"/>
      </patternFill>
    </fill>
    <fill>
      <patternFill patternType="solid">
        <fgColor rgb="FFCDCDDE"/>
        <bgColor indexed="64"/>
      </patternFill>
    </fill>
    <fill>
      <patternFill patternType="solid">
        <fgColor rgb="FFFFEB9C"/>
      </patternFill>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rgb="FF009383"/>
        <bgColor indexed="64"/>
      </patternFill>
    </fill>
    <fill>
      <patternFill patternType="solid">
        <fgColor rgb="FFFFEB9C"/>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5" tint="0.39997558519241921"/>
        <bgColor indexed="64"/>
      </patternFill>
    </fill>
  </fills>
  <borders count="40">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indexed="64"/>
      </bottom>
      <diagonal/>
    </border>
    <border>
      <left style="medium">
        <color auto="1"/>
      </left>
      <right style="medium">
        <color indexed="64"/>
      </right>
      <top/>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diagonal/>
    </border>
  </borders>
  <cellStyleXfs count="13">
    <xf numFmtId="0" fontId="0" fillId="0" borderId="0"/>
    <xf numFmtId="0" fontId="8" fillId="0" borderId="0"/>
    <xf numFmtId="0" fontId="12" fillId="0" borderId="0" applyNumberFormat="0" applyFill="0" applyBorder="0" applyAlignment="0" applyProtection="0"/>
    <xf numFmtId="44" fontId="15" fillId="0" borderId="0" applyFont="0" applyFill="0" applyBorder="0" applyAlignment="0" applyProtection="0"/>
    <xf numFmtId="0" fontId="16" fillId="6" borderId="0" applyNumberFormat="0" applyBorder="0" applyAlignment="0" applyProtection="0"/>
    <xf numFmtId="9" fontId="15" fillId="0" borderId="0" applyFont="0" applyFill="0" applyBorder="0" applyAlignment="0" applyProtection="0"/>
    <xf numFmtId="0" fontId="19" fillId="7" borderId="0" applyNumberFormat="0" applyBorder="0" applyAlignment="0" applyProtection="0"/>
    <xf numFmtId="0" fontId="21" fillId="0" borderId="19" applyNumberFormat="0" applyFill="0" applyAlignment="0" applyProtection="0"/>
    <xf numFmtId="0" fontId="15" fillId="0" borderId="0"/>
    <xf numFmtId="0" fontId="24" fillId="0" borderId="0"/>
    <xf numFmtId="0" fontId="25" fillId="12" borderId="18" applyAlignment="0">
      <alignment horizontal="center" vertical="center" wrapText="1"/>
    </xf>
    <xf numFmtId="0" fontId="25" fillId="11" borderId="18">
      <alignment horizontal="center" vertical="center" wrapText="1"/>
    </xf>
    <xf numFmtId="43" fontId="15" fillId="0" borderId="0" applyFont="0" applyFill="0" applyBorder="0" applyAlignment="0" applyProtection="0"/>
  </cellStyleXfs>
  <cellXfs count="231">
    <xf numFmtId="0" fontId="0" fillId="0" borderId="0" xfId="0"/>
    <xf numFmtId="0" fontId="1" fillId="0" borderId="0" xfId="0" applyFont="1"/>
    <xf numFmtId="0" fontId="8" fillId="0" borderId="0" xfId="1"/>
    <xf numFmtId="0" fontId="9" fillId="0" borderId="0" xfId="1" applyFont="1" applyAlignment="1">
      <alignment horizontal="right"/>
    </xf>
    <xf numFmtId="0" fontId="10" fillId="3" borderId="8"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1" fillId="4" borderId="9" xfId="0" applyFont="1" applyFill="1" applyBorder="1" applyAlignment="1">
      <alignment horizontal="center" wrapText="1" readingOrder="1"/>
    </xf>
    <xf numFmtId="0" fontId="11" fillId="4" borderId="10" xfId="0" applyFont="1" applyFill="1" applyBorder="1" applyAlignment="1">
      <alignment horizontal="center" wrapText="1" readingOrder="1"/>
    </xf>
    <xf numFmtId="0" fontId="11" fillId="5" borderId="10" xfId="0" applyFont="1" applyFill="1" applyBorder="1" applyAlignment="1">
      <alignment horizontal="center" wrapText="1" readingOrder="1"/>
    </xf>
    <xf numFmtId="0" fontId="10" fillId="3" borderId="3" xfId="0" applyFont="1" applyFill="1" applyBorder="1" applyAlignment="1">
      <alignment vertical="center" wrapText="1" readingOrder="1"/>
    </xf>
    <xf numFmtId="0" fontId="10" fillId="3" borderId="7" xfId="0" applyFont="1" applyFill="1" applyBorder="1" applyAlignment="1">
      <alignment vertical="center" wrapText="1" readingOrder="1"/>
    </xf>
    <xf numFmtId="0" fontId="14" fillId="0" borderId="0" xfId="1" applyFont="1"/>
    <xf numFmtId="165" fontId="0" fillId="0" borderId="0" xfId="0" applyNumberFormat="1"/>
    <xf numFmtId="9" fontId="0" fillId="0" borderId="0" xfId="5" applyFont="1"/>
    <xf numFmtId="14" fontId="8" fillId="0" borderId="0" xfId="1" applyNumberFormat="1"/>
    <xf numFmtId="6" fontId="11" fillId="4" borderId="10" xfId="0" applyNumberFormat="1" applyFont="1" applyFill="1" applyBorder="1" applyAlignment="1">
      <alignment horizontal="center" wrapText="1" readingOrder="1"/>
    </xf>
    <xf numFmtId="6" fontId="11" fillId="5" borderId="10" xfId="0" applyNumberFormat="1" applyFont="1" applyFill="1" applyBorder="1" applyAlignment="1">
      <alignment horizontal="center" wrapText="1" readingOrder="1"/>
    </xf>
    <xf numFmtId="0" fontId="0" fillId="8" borderId="0" xfId="0" applyFill="1"/>
    <xf numFmtId="0" fontId="22" fillId="8" borderId="0" xfId="0" applyFont="1" applyFill="1" applyAlignment="1">
      <alignment vertical="center"/>
    </xf>
    <xf numFmtId="0" fontId="6" fillId="8" borderId="0" xfId="0" applyFont="1" applyFill="1"/>
    <xf numFmtId="0" fontId="0" fillId="8" borderId="0" xfId="0" applyFill="1" applyProtection="1">
      <protection locked="0"/>
    </xf>
    <xf numFmtId="0" fontId="23" fillId="9" borderId="0" xfId="8" applyFont="1" applyFill="1" applyAlignment="1">
      <alignment vertical="center"/>
    </xf>
    <xf numFmtId="0" fontId="10" fillId="3" borderId="17" xfId="0" applyFont="1" applyFill="1" applyBorder="1" applyAlignment="1">
      <alignment vertical="center" wrapText="1" readingOrder="1"/>
    </xf>
    <xf numFmtId="0" fontId="0" fillId="0" borderId="0" xfId="0" applyProtection="1">
      <protection hidden="1"/>
    </xf>
    <xf numFmtId="0" fontId="0" fillId="0" borderId="0" xfId="0" applyAlignment="1" applyProtection="1">
      <alignment horizontal="center"/>
      <protection hidden="1"/>
    </xf>
    <xf numFmtId="0" fontId="28" fillId="0" borderId="0" xfId="0" applyFont="1" applyAlignment="1" applyProtection="1">
      <alignment vertical="center"/>
      <protection hidden="1"/>
    </xf>
    <xf numFmtId="0" fontId="0" fillId="0" borderId="0" xfId="0" applyAlignment="1" applyProtection="1">
      <alignment vertical="center"/>
      <protection hidden="1"/>
    </xf>
    <xf numFmtId="164" fontId="0" fillId="0" borderId="14" xfId="3" applyNumberFormat="1" applyFont="1" applyBorder="1" applyAlignment="1" applyProtection="1">
      <alignment horizontal="center" vertical="center"/>
      <protection hidden="1"/>
    </xf>
    <xf numFmtId="0" fontId="28" fillId="0" borderId="0" xfId="0" applyFont="1" applyProtection="1">
      <protection hidden="1"/>
    </xf>
    <xf numFmtId="164" fontId="0" fillId="0" borderId="0" xfId="3" applyNumberFormat="1" applyFont="1" applyBorder="1" applyAlignment="1" applyProtection="1">
      <alignment horizontal="center" vertical="center"/>
      <protection hidden="1"/>
    </xf>
    <xf numFmtId="0" fontId="5" fillId="2" borderId="14" xfId="0" applyFont="1" applyFill="1" applyBorder="1" applyAlignment="1" applyProtection="1">
      <alignment vertical="center" wrapText="1"/>
      <protection hidden="1"/>
    </xf>
    <xf numFmtId="164" fontId="0" fillId="0" borderId="14" xfId="0" applyNumberFormat="1" applyBorder="1" applyAlignment="1" applyProtection="1">
      <alignment horizontal="center" vertical="center"/>
      <protection hidden="1"/>
    </xf>
    <xf numFmtId="164" fontId="0" fillId="0" borderId="16" xfId="0" applyNumberFormat="1" applyBorder="1" applyAlignment="1" applyProtection="1">
      <alignment horizontal="center" vertical="center"/>
      <protection hidden="1"/>
    </xf>
    <xf numFmtId="164" fontId="0" fillId="0" borderId="0" xfId="3" applyNumberFormat="1" applyFont="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9" fillId="10" borderId="0" xfId="1" applyFont="1" applyFill="1" applyAlignment="1">
      <alignment vertical="center"/>
    </xf>
    <xf numFmtId="0" fontId="0" fillId="0" borderId="0" xfId="0" applyAlignment="1" applyProtection="1">
      <alignment vertical="center" wrapText="1"/>
      <protection hidden="1"/>
    </xf>
    <xf numFmtId="0" fontId="13" fillId="0" borderId="0" xfId="2" applyFont="1" applyBorder="1" applyAlignment="1" applyProtection="1">
      <alignment vertical="top" wrapText="1"/>
      <protection hidden="1"/>
    </xf>
    <xf numFmtId="0" fontId="31" fillId="8" borderId="0" xfId="0" applyFont="1" applyFill="1" applyProtection="1">
      <protection locked="0"/>
    </xf>
    <xf numFmtId="9" fontId="0" fillId="0" borderId="0" xfId="0" applyNumberFormat="1" applyProtection="1">
      <protection hidden="1"/>
    </xf>
    <xf numFmtId="0" fontId="1" fillId="0" borderId="0" xfId="0" applyFont="1" applyAlignment="1" applyProtection="1">
      <alignment wrapText="1"/>
      <protection hidden="1"/>
    </xf>
    <xf numFmtId="164" fontId="16" fillId="6" borderId="14" xfId="4" applyNumberFormat="1" applyBorder="1" applyAlignment="1" applyProtection="1">
      <alignment horizontal="center" vertical="center"/>
      <protection locked="0"/>
    </xf>
    <xf numFmtId="0" fontId="34" fillId="0" borderId="0" xfId="0" applyFont="1" applyProtection="1">
      <protection hidden="1"/>
    </xf>
    <xf numFmtId="0" fontId="34" fillId="0" borderId="0" xfId="0" applyFont="1" applyAlignment="1" applyProtection="1">
      <alignment vertical="center"/>
      <protection hidden="1"/>
    </xf>
    <xf numFmtId="9" fontId="34" fillId="0" borderId="0" xfId="0" applyNumberFormat="1" applyFont="1" applyAlignment="1" applyProtection="1">
      <alignment vertical="center"/>
      <protection hidden="1"/>
    </xf>
    <xf numFmtId="0" fontId="32" fillId="17" borderId="0" xfId="0" applyFont="1" applyFill="1" applyAlignment="1" applyProtection="1">
      <alignment horizontal="center"/>
      <protection hidden="1"/>
    </xf>
    <xf numFmtId="0" fontId="32" fillId="16" borderId="0" xfId="0" applyFont="1" applyFill="1" applyAlignment="1" applyProtection="1">
      <alignment horizontal="center"/>
      <protection hidden="1"/>
    </xf>
    <xf numFmtId="9" fontId="34" fillId="0" borderId="0" xfId="0" applyNumberFormat="1" applyFont="1" applyFill="1" applyProtection="1">
      <protection hidden="1"/>
    </xf>
    <xf numFmtId="0" fontId="0" fillId="0" borderId="0" xfId="0" applyFill="1" applyAlignment="1" applyProtection="1">
      <alignment vertical="center"/>
      <protection hidden="1"/>
    </xf>
    <xf numFmtId="9" fontId="34" fillId="0" borderId="0" xfId="5" applyFont="1" applyFill="1" applyAlignment="1" applyProtection="1">
      <alignment vertical="center"/>
      <protection hidden="1"/>
    </xf>
    <xf numFmtId="0" fontId="34" fillId="0" borderId="0" xfId="0" applyFont="1" applyFill="1" applyAlignment="1" applyProtection="1">
      <alignment vertical="center"/>
      <protection hidden="1"/>
    </xf>
    <xf numFmtId="166" fontId="34" fillId="0" borderId="0" xfId="0" applyNumberFormat="1" applyFont="1" applyFill="1" applyProtection="1">
      <protection hidden="1"/>
    </xf>
    <xf numFmtId="0" fontId="32" fillId="0" borderId="0" xfId="0" applyFont="1" applyFill="1" applyAlignment="1" applyProtection="1">
      <alignment horizontal="center"/>
      <protection hidden="1"/>
    </xf>
    <xf numFmtId="167" fontId="34" fillId="0" borderId="0" xfId="0" applyNumberFormat="1" applyFont="1" applyFill="1" applyProtection="1">
      <protection hidden="1"/>
    </xf>
    <xf numFmtId="0" fontId="29" fillId="0" borderId="0" xfId="1" applyNumberFormat="1" applyFont="1" applyFill="1" applyBorder="1" applyAlignment="1">
      <alignment vertical="center"/>
    </xf>
    <xf numFmtId="0" fontId="27" fillId="0" borderId="0" xfId="0" applyFont="1" applyAlignment="1">
      <alignment horizontal="left" vertical="center" wrapText="1"/>
    </xf>
    <xf numFmtId="0" fontId="27" fillId="0" borderId="0" xfId="0" applyFont="1" applyAlignment="1">
      <alignment horizontal="left" vertical="center" wrapText="1" readingOrder="1"/>
    </xf>
    <xf numFmtId="0" fontId="27" fillId="0" borderId="0" xfId="0" applyFont="1" applyAlignment="1">
      <alignment horizontal="center" vertical="center" wrapText="1"/>
    </xf>
    <xf numFmtId="0" fontId="0" fillId="0" borderId="0" xfId="0" applyAlignment="1" applyProtection="1">
      <alignment horizontal="right" vertical="center"/>
      <protection hidden="1"/>
    </xf>
    <xf numFmtId="0" fontId="0" fillId="0" borderId="0" xfId="0" applyProtection="1">
      <protection locked="0"/>
    </xf>
    <xf numFmtId="0" fontId="2" fillId="2" borderId="14" xfId="0" applyFont="1" applyFill="1" applyBorder="1" applyAlignment="1" applyProtection="1">
      <alignment horizontal="center" vertical="center" wrapText="1"/>
      <protection hidden="1"/>
    </xf>
    <xf numFmtId="0" fontId="36" fillId="0" borderId="20" xfId="0" applyFont="1" applyBorder="1" applyAlignment="1">
      <alignment horizontal="left" vertical="center" wrapText="1"/>
    </xf>
    <xf numFmtId="0" fontId="36" fillId="0" borderId="20" xfId="0" applyFont="1" applyBorder="1" applyAlignment="1">
      <alignment horizontal="left" vertical="center" wrapText="1" readingOrder="1"/>
    </xf>
    <xf numFmtId="0" fontId="30"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17" fillId="0" borderId="0" xfId="0" applyFont="1" applyBorder="1"/>
    <xf numFmtId="0" fontId="0" fillId="0" borderId="0" xfId="0" applyBorder="1" applyAlignment="1">
      <alignment wrapText="1"/>
    </xf>
    <xf numFmtId="0" fontId="2" fillId="0" borderId="0" xfId="0" applyFont="1" applyBorder="1"/>
    <xf numFmtId="0" fontId="0" fillId="0" borderId="0" xfId="0" applyBorder="1"/>
    <xf numFmtId="0" fontId="0" fillId="0" borderId="0" xfId="0" applyBorder="1" applyAlignment="1">
      <alignment vertical="top"/>
    </xf>
    <xf numFmtId="0" fontId="0" fillId="0" borderId="0" xfId="0" applyBorder="1" applyAlignment="1">
      <alignment horizontal="left" vertical="top"/>
    </xf>
    <xf numFmtId="0" fontId="35" fillId="18" borderId="0" xfId="0" applyFont="1" applyFill="1" applyBorder="1"/>
    <xf numFmtId="0" fontId="35" fillId="18" borderId="0" xfId="0" applyFont="1" applyFill="1" applyBorder="1" applyAlignment="1">
      <alignment wrapText="1"/>
    </xf>
    <xf numFmtId="0" fontId="19" fillId="7" borderId="0" xfId="6" applyBorder="1" applyAlignment="1">
      <alignment wrapText="1"/>
    </xf>
    <xf numFmtId="0" fontId="2" fillId="0" borderId="0" xfId="0" applyFont="1" applyBorder="1" applyAlignment="1">
      <alignment wrapText="1"/>
    </xf>
    <xf numFmtId="14" fontId="16" fillId="6" borderId="11" xfId="4" applyNumberFormat="1" applyBorder="1" applyAlignment="1" applyProtection="1">
      <alignment horizontal="center" vertical="center"/>
      <protection locked="0" hidden="1"/>
    </xf>
    <xf numFmtId="0" fontId="1" fillId="2" borderId="11" xfId="0" applyFont="1" applyFill="1" applyBorder="1" applyAlignment="1" applyProtection="1">
      <alignment horizontal="center" vertical="center" wrapText="1"/>
      <protection hidden="1"/>
    </xf>
    <xf numFmtId="0" fontId="37" fillId="9" borderId="0" xfId="7" applyFont="1" applyFill="1" applyBorder="1" applyAlignment="1" applyProtection="1">
      <alignment vertical="center"/>
    </xf>
    <xf numFmtId="166" fontId="15" fillId="0" borderId="14" xfId="5" applyNumberFormat="1"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1" fontId="0" fillId="0" borderId="0" xfId="12" applyNumberFormat="1" applyFont="1" applyBorder="1" applyAlignment="1" applyProtection="1">
      <alignment horizontal="center" vertical="center"/>
      <protection hidden="1"/>
    </xf>
    <xf numFmtId="1" fontId="0" fillId="0" borderId="14" xfId="12" applyNumberFormat="1" applyFont="1" applyBorder="1" applyAlignment="1" applyProtection="1">
      <alignment horizontal="center" vertical="center"/>
      <protection hidden="1"/>
    </xf>
    <xf numFmtId="0" fontId="6" fillId="2" borderId="27" xfId="0" applyFont="1" applyFill="1" applyBorder="1" applyAlignment="1" applyProtection="1">
      <alignment horizontal="center" vertical="center" wrapText="1"/>
      <protection hidden="1"/>
    </xf>
    <xf numFmtId="0" fontId="39" fillId="8" borderId="0" xfId="0" applyFont="1" applyFill="1" applyAlignment="1">
      <alignment horizontal="center" vertical="center" wrapText="1"/>
    </xf>
    <xf numFmtId="164" fontId="18" fillId="8" borderId="0" xfId="0" applyNumberFormat="1" applyFont="1" applyFill="1" applyAlignment="1">
      <alignment horizontal="center" vertical="center" wrapText="1"/>
    </xf>
    <xf numFmtId="164" fontId="0" fillId="8" borderId="0" xfId="0" applyNumberFormat="1" applyFill="1"/>
    <xf numFmtId="165" fontId="0" fillId="8" borderId="0" xfId="0" applyNumberFormat="1" applyFill="1"/>
    <xf numFmtId="0" fontId="1" fillId="8" borderId="0" xfId="0" applyFont="1" applyFill="1" applyAlignment="1">
      <alignment horizontal="center"/>
    </xf>
    <xf numFmtId="164" fontId="1" fillId="8" borderId="0" xfId="0" applyNumberFormat="1" applyFont="1" applyFill="1" applyAlignment="1">
      <alignment horizontal="center" vertical="center" wrapText="1"/>
    </xf>
    <xf numFmtId="10" fontId="0" fillId="8" borderId="0" xfId="0" applyNumberFormat="1" applyFill="1"/>
    <xf numFmtId="9" fontId="0" fillId="8" borderId="0" xfId="5" applyFont="1" applyFill="1" applyBorder="1" applyAlignment="1">
      <alignment horizontal="center"/>
    </xf>
    <xf numFmtId="164" fontId="40" fillId="8" borderId="0" xfId="0" applyNumberFormat="1" applyFont="1" applyFill="1" applyAlignment="1">
      <alignment horizontal="center" vertical="center" wrapText="1"/>
    </xf>
    <xf numFmtId="0" fontId="42" fillId="0" borderId="0" xfId="0" applyFont="1"/>
    <xf numFmtId="0" fontId="44" fillId="0" borderId="20" xfId="0" applyFont="1" applyBorder="1" applyAlignment="1">
      <alignment horizontal="center"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9" xfId="0" applyFont="1" applyBorder="1" applyAlignment="1">
      <alignment horizontal="left" vertical="center" wrapText="1"/>
    </xf>
    <xf numFmtId="0" fontId="45" fillId="13" borderId="20" xfId="0" applyFont="1" applyFill="1" applyBorder="1" applyAlignment="1">
      <alignment horizontal="center" vertical="center" wrapText="1"/>
    </xf>
    <xf numFmtId="0" fontId="26" fillId="15" borderId="0" xfId="0" applyFont="1" applyFill="1" applyAlignment="1">
      <alignment horizontal="left" vertical="center" wrapText="1"/>
    </xf>
    <xf numFmtId="0" fontId="8" fillId="15" borderId="0" xfId="1" applyFill="1"/>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9" xfId="0" applyFont="1" applyBorder="1" applyAlignment="1">
      <alignment horizontal="center" vertical="center" wrapText="1"/>
    </xf>
    <xf numFmtId="0" fontId="6" fillId="8" borderId="0" xfId="0" applyFont="1" applyFill="1" applyAlignment="1">
      <alignment horizontal="left" wrapText="1"/>
    </xf>
    <xf numFmtId="0" fontId="0" fillId="8" borderId="0" xfId="0" applyFill="1" applyAlignment="1">
      <alignment horizontal="left" wrapText="1"/>
    </xf>
    <xf numFmtId="0" fontId="44" fillId="0" borderId="33" xfId="0" applyFont="1" applyBorder="1" applyAlignment="1">
      <alignment horizontal="center" vertical="center" wrapText="1"/>
    </xf>
    <xf numFmtId="0" fontId="45" fillId="13" borderId="21" xfId="0" applyFont="1" applyFill="1" applyBorder="1" applyAlignment="1">
      <alignment horizontal="center" vertical="center" wrapText="1"/>
    </xf>
    <xf numFmtId="0" fontId="47" fillId="13" borderId="20" xfId="0" applyFont="1" applyFill="1" applyBorder="1" applyAlignment="1">
      <alignment horizontal="center" vertical="center" wrapText="1"/>
    </xf>
    <xf numFmtId="0" fontId="48" fillId="0" borderId="16" xfId="0" applyFont="1" applyBorder="1" applyAlignment="1">
      <alignment horizontal="left" vertical="center" wrapText="1"/>
    </xf>
    <xf numFmtId="0" fontId="0" fillId="0" borderId="0" xfId="0" applyAlignment="1" applyProtection="1">
      <alignment wrapText="1"/>
      <protection hidden="1"/>
    </xf>
    <xf numFmtId="0" fontId="1" fillId="0" borderId="0" xfId="0" applyFont="1" applyAlignment="1" applyProtection="1">
      <alignment horizontal="center" vertical="center" wrapText="1"/>
      <protection hidden="1"/>
    </xf>
    <xf numFmtId="0" fontId="32" fillId="21" borderId="0" xfId="0" applyFont="1" applyFill="1" applyAlignment="1" applyProtection="1">
      <alignment horizontal="center"/>
      <protection hidden="1"/>
    </xf>
    <xf numFmtId="0" fontId="0" fillId="20" borderId="0" xfId="0" applyFill="1" applyProtection="1">
      <protection hidden="1"/>
    </xf>
    <xf numFmtId="0" fontId="50" fillId="20" borderId="0" xfId="0" applyFont="1" applyFill="1" applyAlignment="1" applyProtection="1">
      <alignment vertical="center" wrapText="1"/>
      <protection hidden="1"/>
    </xf>
    <xf numFmtId="0" fontId="50" fillId="20" borderId="0" xfId="0" applyFont="1" applyFill="1" applyAlignment="1" applyProtection="1">
      <protection hidden="1"/>
    </xf>
    <xf numFmtId="0" fontId="0" fillId="0" borderId="0" xfId="0" applyFont="1" applyBorder="1"/>
    <xf numFmtId="0" fontId="34" fillId="0" borderId="0" xfId="0" applyNumberFormat="1" applyFont="1" applyFill="1" applyProtection="1">
      <protection hidden="1"/>
    </xf>
    <xf numFmtId="164" fontId="32" fillId="0" borderId="0" xfId="0" applyNumberFormat="1" applyFont="1" applyFill="1" applyAlignment="1" applyProtection="1">
      <alignment horizontal="center"/>
      <protection hidden="1"/>
    </xf>
    <xf numFmtId="164" fontId="34" fillId="0" borderId="0" xfId="0" applyNumberFormat="1" applyFont="1" applyFill="1" applyAlignment="1" applyProtection="1">
      <alignment vertical="center"/>
      <protection hidden="1"/>
    </xf>
    <xf numFmtId="0" fontId="0" fillId="0" borderId="0" xfId="5" applyNumberFormat="1" applyFont="1" applyFill="1" applyProtection="1">
      <protection hidden="1"/>
    </xf>
    <xf numFmtId="164" fontId="0" fillId="0" borderId="0" xfId="5" applyNumberFormat="1" applyFont="1" applyFill="1" applyProtection="1">
      <protection hidden="1"/>
    </xf>
    <xf numFmtId="0" fontId="16" fillId="6" borderId="14" xfId="4" applyBorder="1" applyAlignment="1" applyProtection="1">
      <alignment horizontal="center" vertical="center"/>
      <protection locked="0"/>
    </xf>
    <xf numFmtId="0" fontId="16" fillId="6" borderId="11" xfId="4" applyBorder="1" applyAlignment="1" applyProtection="1">
      <alignment vertical="center" wrapText="1"/>
      <protection locked="0"/>
    </xf>
    <xf numFmtId="0" fontId="16" fillId="6" borderId="14" xfId="4" applyBorder="1" applyAlignment="1" applyProtection="1">
      <alignment horizontal="center"/>
      <protection locked="0"/>
    </xf>
    <xf numFmtId="164" fontId="16" fillId="6" borderId="14" xfId="4" applyNumberFormat="1" applyFont="1" applyBorder="1" applyAlignment="1" applyProtection="1">
      <alignment horizontal="center" vertical="center"/>
      <protection locked="0"/>
    </xf>
    <xf numFmtId="0" fontId="16" fillId="6" borderId="11" xfId="4" applyBorder="1" applyAlignment="1" applyProtection="1">
      <alignment horizontal="center" vertical="center"/>
      <protection locked="0"/>
    </xf>
    <xf numFmtId="0" fontId="16" fillId="6" borderId="12" xfId="4" applyBorder="1" applyAlignment="1" applyProtection="1">
      <alignment horizontal="center" vertical="center"/>
      <protection locked="0"/>
    </xf>
    <xf numFmtId="0" fontId="16" fillId="6" borderId="13" xfId="4"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16" fillId="6" borderId="11" xfId="4" applyBorder="1" applyAlignment="1" applyProtection="1">
      <alignment horizontal="center" vertical="center" wrapText="1"/>
      <protection locked="0"/>
    </xf>
    <xf numFmtId="0" fontId="16" fillId="6" borderId="13" xfId="4"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wrapText="1"/>
      <protection locked="0"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23" xfId="0" applyFont="1" applyFill="1" applyBorder="1" applyAlignment="1" applyProtection="1">
      <alignment horizontal="center" vertical="center" wrapText="1"/>
      <protection hidden="1"/>
    </xf>
    <xf numFmtId="0" fontId="2" fillId="2" borderId="24"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vertical="center" wrapText="1"/>
      <protection hidden="1"/>
    </xf>
    <xf numFmtId="0" fontId="6" fillId="2" borderId="24" xfId="0"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166" fontId="16" fillId="14" borderId="2" xfId="4" applyNumberFormat="1" applyFont="1" applyFill="1" applyBorder="1" applyAlignment="1" applyProtection="1">
      <alignment horizontal="center" vertical="center"/>
      <protection locked="0"/>
    </xf>
    <xf numFmtId="166" fontId="16" fillId="14" borderId="24" xfId="4"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2" fillId="14" borderId="1" xfId="0" applyFont="1" applyFill="1" applyBorder="1" applyAlignment="1" applyProtection="1">
      <alignment horizontal="center" vertical="center" wrapText="1"/>
      <protection locked="0"/>
    </xf>
    <xf numFmtId="0" fontId="2" fillId="14" borderId="25" xfId="0" applyFont="1" applyFill="1" applyBorder="1" applyAlignment="1" applyProtection="1">
      <alignment horizontal="center" vertical="center" wrapText="1"/>
      <protection locked="0"/>
    </xf>
    <xf numFmtId="0" fontId="2" fillId="14" borderId="23" xfId="0" applyFont="1" applyFill="1" applyBorder="1" applyAlignment="1" applyProtection="1">
      <alignment horizontal="center" vertical="center" wrapText="1"/>
      <protection locked="0"/>
    </xf>
    <xf numFmtId="0" fontId="2" fillId="14" borderId="2"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24" xfId="0" applyFont="1" applyFill="1" applyBorder="1" applyAlignment="1" applyProtection="1">
      <alignment horizontal="center" vertical="center" wrapText="1"/>
      <protection locked="0"/>
    </xf>
    <xf numFmtId="166" fontId="16" fillId="6" borderId="11" xfId="4" applyNumberFormat="1" applyFont="1" applyBorder="1" applyAlignment="1" applyProtection="1">
      <alignment horizontal="center" vertical="center"/>
      <protection locked="0"/>
    </xf>
    <xf numFmtId="166" fontId="16" fillId="6" borderId="13" xfId="4" applyNumberFormat="1" applyFont="1" applyBorder="1" applyAlignment="1" applyProtection="1">
      <alignment horizontal="center" vertical="center"/>
      <protection locked="0"/>
    </xf>
    <xf numFmtId="0" fontId="1" fillId="14" borderId="1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14" borderId="30" xfId="0" applyFont="1" applyFill="1" applyBorder="1" applyAlignment="1" applyProtection="1">
      <alignment horizontal="center" vertical="center"/>
      <protection locked="0"/>
    </xf>
    <xf numFmtId="0" fontId="1" fillId="14" borderId="31" xfId="0" applyFont="1" applyFill="1" applyBorder="1" applyAlignment="1" applyProtection="1">
      <alignment horizontal="center" vertical="center"/>
      <protection locked="0"/>
    </xf>
    <xf numFmtId="0" fontId="1" fillId="14" borderId="28" xfId="0" applyFont="1" applyFill="1" applyBorder="1" applyAlignment="1" applyProtection="1">
      <alignment horizontal="center" vertical="center"/>
      <protection locked="0"/>
    </xf>
    <xf numFmtId="0" fontId="0" fillId="0" borderId="0" xfId="0"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1" fontId="0" fillId="0" borderId="11" xfId="3" applyNumberFormat="1" applyFont="1" applyBorder="1" applyAlignment="1" applyProtection="1">
      <alignment horizontal="center" vertical="center"/>
      <protection hidden="1"/>
    </xf>
    <xf numFmtId="1" fontId="0" fillId="0" borderId="13" xfId="3" applyNumberFormat="1" applyFont="1" applyBorder="1" applyAlignment="1" applyProtection="1">
      <alignment horizontal="center" vertical="center"/>
      <protection hidden="1"/>
    </xf>
    <xf numFmtId="0" fontId="2" fillId="2"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30" fillId="0" borderId="0" xfId="0" applyFont="1" applyAlignment="1" applyProtection="1">
      <alignment horizontal="left" wrapText="1"/>
      <protection hidden="1"/>
    </xf>
    <xf numFmtId="0" fontId="6" fillId="2" borderId="15"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locked="0" hidden="1"/>
    </xf>
    <xf numFmtId="0" fontId="2" fillId="2" borderId="16" xfId="0" applyFont="1" applyFill="1" applyBorder="1" applyAlignment="1" applyProtection="1">
      <alignment horizontal="center" vertical="center" wrapText="1"/>
      <protection locked="0" hidden="1"/>
    </xf>
    <xf numFmtId="0" fontId="46" fillId="19" borderId="0" xfId="0" applyFont="1" applyFill="1" applyAlignment="1">
      <alignment horizontal="center" wrapText="1"/>
    </xf>
    <xf numFmtId="0" fontId="2" fillId="14" borderId="11" xfId="0" applyFont="1" applyFill="1" applyBorder="1" applyAlignment="1" applyProtection="1">
      <alignment horizontal="center" vertical="center" wrapText="1"/>
      <protection locked="0" hidden="1"/>
    </xf>
    <xf numFmtId="0" fontId="2" fillId="14" borderId="13" xfId="0" applyFont="1" applyFill="1" applyBorder="1" applyAlignment="1" applyProtection="1">
      <alignment horizontal="center" vertical="center" wrapText="1"/>
      <protection locked="0" hidden="1"/>
    </xf>
    <xf numFmtId="0" fontId="10" fillId="3" borderId="4"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10" fillId="3" borderId="6" xfId="0" applyFont="1" applyFill="1" applyBorder="1" applyAlignment="1">
      <alignment horizontal="center" vertical="center" wrapText="1" readingOrder="1"/>
    </xf>
    <xf numFmtId="0" fontId="49" fillId="20" borderId="11" xfId="0" applyFont="1" applyFill="1" applyBorder="1" applyAlignment="1">
      <alignment horizontal="left" vertical="center" wrapText="1"/>
    </xf>
    <xf numFmtId="0" fontId="49" fillId="20" borderId="12" xfId="0" applyFont="1" applyFill="1" applyBorder="1" applyAlignment="1">
      <alignment horizontal="left" vertical="center" wrapText="1"/>
    </xf>
    <xf numFmtId="0" fontId="49" fillId="20" borderId="13" xfId="0" applyFont="1" applyFill="1" applyBorder="1" applyAlignment="1">
      <alignment horizontal="left" vertical="center" wrapText="1"/>
    </xf>
    <xf numFmtId="0" fontId="38" fillId="9" borderId="0" xfId="7" applyFont="1" applyFill="1" applyBorder="1" applyAlignment="1" applyProtection="1">
      <alignment horizontal="center" vertical="center"/>
    </xf>
    <xf numFmtId="0" fontId="47" fillId="13" borderId="34" xfId="0" applyFont="1" applyFill="1" applyBorder="1" applyAlignment="1">
      <alignment horizontal="center" vertical="center" wrapText="1"/>
    </xf>
    <xf numFmtId="0" fontId="47" fillId="13" borderId="39" xfId="0" applyFont="1" applyFill="1" applyBorder="1" applyAlignment="1">
      <alignment horizontal="center" vertical="center" wrapText="1"/>
    </xf>
    <xf numFmtId="0" fontId="47" fillId="13" borderId="35" xfId="0" applyFont="1" applyFill="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9" xfId="0" applyFont="1" applyBorder="1" applyAlignment="1">
      <alignment horizontal="center" vertical="center" wrapText="1"/>
    </xf>
    <xf numFmtId="0" fontId="44" fillId="0" borderId="29" xfId="0" applyFont="1" applyBorder="1" applyAlignment="1">
      <alignment horizontal="left" vertical="center" wrapText="1"/>
    </xf>
    <xf numFmtId="0" fontId="44" fillId="0" borderId="15"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7" xfId="0" applyFont="1" applyBorder="1" applyAlignment="1">
      <alignment horizontal="center" vertical="center" wrapText="1"/>
    </xf>
    <xf numFmtId="0" fontId="36" fillId="0" borderId="21" xfId="0" applyFont="1" applyBorder="1" applyAlignment="1">
      <alignment horizontal="left" vertical="center" wrapText="1"/>
    </xf>
    <xf numFmtId="0" fontId="36" fillId="0" borderId="22" xfId="0" applyFont="1" applyBorder="1" applyAlignment="1">
      <alignment horizontal="left" vertical="center" wrapText="1"/>
    </xf>
    <xf numFmtId="0" fontId="44" fillId="0" borderId="34" xfId="0" applyFont="1" applyBorder="1" applyAlignment="1">
      <alignment horizontal="center" vertical="center" wrapText="1"/>
    </xf>
    <xf numFmtId="0" fontId="44" fillId="0" borderId="38" xfId="0" applyFont="1" applyBorder="1" applyAlignment="1">
      <alignment horizontal="center" vertical="center" wrapText="1"/>
    </xf>
    <xf numFmtId="0" fontId="45" fillId="13" borderId="32" xfId="0" applyFont="1" applyFill="1" applyBorder="1" applyAlignment="1">
      <alignment horizontal="center" vertical="center" wrapText="1"/>
    </xf>
    <xf numFmtId="0" fontId="45" fillId="13" borderId="33" xfId="0" applyFont="1" applyFill="1" applyBorder="1" applyAlignment="1">
      <alignment horizontal="center"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2" xfId="0" applyFont="1" applyBorder="1" applyAlignment="1">
      <alignment horizontal="left" vertical="center" wrapText="1" readingOrder="1"/>
    </xf>
    <xf numFmtId="0" fontId="36" fillId="0" borderId="33" xfId="0" applyFont="1" applyBorder="1" applyAlignment="1">
      <alignment horizontal="left" vertical="center" wrapText="1" readingOrder="1"/>
    </xf>
    <xf numFmtId="0" fontId="36" fillId="0" borderId="34" xfId="0" applyFont="1" applyBorder="1" applyAlignment="1">
      <alignment horizontal="left" vertical="center" wrapText="1" readingOrder="1"/>
    </xf>
    <xf numFmtId="0" fontId="36" fillId="0" borderId="35" xfId="0" applyFont="1" applyBorder="1" applyAlignment="1">
      <alignment horizontal="left" vertical="center" wrapText="1" readingOrder="1"/>
    </xf>
    <xf numFmtId="0" fontId="36" fillId="0" borderId="36" xfId="0" applyFont="1" applyBorder="1" applyAlignment="1">
      <alignment horizontal="left" vertical="center" wrapText="1" readingOrder="1"/>
    </xf>
    <xf numFmtId="0" fontId="36" fillId="0" borderId="37" xfId="0" applyFont="1" applyBorder="1" applyAlignment="1">
      <alignment horizontal="left" vertical="center" wrapText="1" readingOrder="1"/>
    </xf>
    <xf numFmtId="0" fontId="44" fillId="0" borderId="36" xfId="0" applyFont="1" applyBorder="1" applyAlignment="1">
      <alignment horizontal="center" vertical="center" wrapText="1"/>
    </xf>
    <xf numFmtId="0" fontId="44" fillId="0" borderId="20" xfId="0" applyFont="1" applyBorder="1" applyAlignment="1">
      <alignment horizontal="center" vertical="center" wrapText="1"/>
    </xf>
    <xf numFmtId="0" fontId="10" fillId="3" borderId="0" xfId="0" applyFont="1" applyFill="1" applyAlignment="1">
      <alignment horizontal="center" vertical="center" wrapText="1" readingOrder="1"/>
    </xf>
  </cellXfs>
  <cellStyles count="13">
    <cellStyle name="Comma" xfId="12" builtinId="3"/>
    <cellStyle name="Currency" xfId="3" builtinId="4"/>
    <cellStyle name="Good" xfId="6" builtinId="26"/>
    <cellStyle name="Heading 1" xfId="7" builtinId="16"/>
    <cellStyle name="Hyperlink" xfId="2" builtinId="8"/>
    <cellStyle name="Neutral" xfId="4" builtinId="28"/>
    <cellStyle name="Normal" xfId="0" builtinId="0"/>
    <cellStyle name="Normal 2" xfId="1" xr:uid="{6A4FA56E-6E44-4407-8DD5-05676FBFA423}"/>
    <cellStyle name="Normal 2 2" xfId="9" xr:uid="{E584E010-774C-4FA7-944E-B6DF49F0BAAC}"/>
    <cellStyle name="Normal 3" xfId="8" xr:uid="{62452ADB-2402-4342-9E38-A859D1F9B7F6}"/>
    <cellStyle name="Percent" xfId="5" builtinId="5"/>
    <cellStyle name="Table Header" xfId="10" xr:uid="{3B433A40-DDE6-4514-9AA8-0CA9E82ED31B}"/>
    <cellStyle name="Table SubHeader" xfId="11" xr:uid="{10303136-2CFF-434F-AAAB-DAEBF5E46874}"/>
  </cellStyles>
  <dxfs count="8">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9"/>
        <color theme="1"/>
        <name val="Calibri"/>
        <family val="2"/>
        <scheme val="minor"/>
      </font>
      <numFmt numFmtId="0" formatCode="General"/>
      <fill>
        <patternFill patternType="solid">
          <fgColor indexed="64"/>
          <bgColor theme="4" tint="0.79998168889431442"/>
        </patternFill>
      </fill>
      <alignment horizontal="general" vertical="center" textRotation="0" wrapText="0" indent="0" justifyLastLine="0" shrinkToFit="0" readingOrder="0"/>
    </dxf>
    <dxf>
      <font>
        <b/>
        <i val="0"/>
        <color theme="1"/>
      </font>
      <fill>
        <patternFill>
          <bgColor rgb="FFFF0000"/>
        </patternFill>
      </fill>
    </dxf>
    <dxf>
      <font>
        <b/>
        <i val="0"/>
        <color theme="1"/>
      </font>
      <fill>
        <patternFill>
          <bgColor theme="5"/>
        </patternFill>
      </fill>
    </dxf>
    <dxf>
      <font>
        <b/>
        <i val="0"/>
        <color theme="1"/>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patternType="solid">
          <bgColor theme="5" tint="0.39994506668294322"/>
        </patternFill>
      </fill>
    </dxf>
  </dxfs>
  <tableStyles count="1" defaultTableStyle="TableStyleMedium2" defaultPivotStyle="PivotStyleLight16">
    <tableStyle name="Invisible" pivot="0" table="0" count="0" xr9:uid="{5F36E5B7-AC68-433A-9210-6268A332064C}"/>
  </tableStyles>
  <colors>
    <mruColors>
      <color rgb="FF4B5051"/>
      <color rgb="FFFFEB9C"/>
      <color rgb="FF9C5700"/>
      <color rgb="FFFFFFFF"/>
      <color rgb="FFFF7C80"/>
      <color rgb="FFF5E87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apped Rates'!$B$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30162</xdr:colOff>
      <xdr:row>0</xdr:row>
      <xdr:rowOff>30163</xdr:rowOff>
    </xdr:from>
    <xdr:to>
      <xdr:col>1</xdr:col>
      <xdr:colOff>607217</xdr:colOff>
      <xdr:row>5</xdr:row>
      <xdr:rowOff>31530</xdr:rowOff>
    </xdr:to>
    <xdr:pic>
      <xdr:nvPicPr>
        <xdr:cNvPr id="3" name="Picture 2" descr="C:\Users\unwalam1\Desktop\2017_NSWGov_Waratah_RGB_72dpi%20-%20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 y="30163"/>
          <a:ext cx="755649" cy="8943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7</xdr:row>
          <xdr:rowOff>82550</xdr:rowOff>
        </xdr:from>
        <xdr:to>
          <xdr:col>1</xdr:col>
          <xdr:colOff>1320800</xdr:colOff>
          <xdr:row>7</xdr:row>
          <xdr:rowOff>368300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Fixed Price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7</xdr:row>
          <xdr:rowOff>0</xdr:rowOff>
        </xdr:from>
        <xdr:to>
          <xdr:col>3</xdr:col>
          <xdr:colOff>63500</xdr:colOff>
          <xdr:row>7</xdr:row>
          <xdr:rowOff>444500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capped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7</xdr:row>
          <xdr:rowOff>25400</xdr:rowOff>
        </xdr:from>
        <xdr:to>
          <xdr:col>3</xdr:col>
          <xdr:colOff>1905000</xdr:colOff>
          <xdr:row>7</xdr:row>
          <xdr:rowOff>419100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Risk/reward - outcome based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2413000</xdr:colOff>
          <xdr:row>7</xdr:row>
          <xdr:rowOff>38100</xdr:rowOff>
        </xdr:from>
        <xdr:to>
          <xdr:col>3</xdr:col>
          <xdr:colOff>3676650</xdr:colOff>
          <xdr:row>7</xdr:row>
          <xdr:rowOff>431800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uncapped</a:t>
              </a:r>
            </a:p>
          </xdr:txBody>
        </xdr:sp>
        <xdr:clientData fLocksWithSheet="0"/>
      </xdr:twoCellAnchor>
    </mc:Choice>
    <mc:Fallback/>
  </mc:AlternateContent>
  <xdr:twoCellAnchor editAs="oneCell">
    <xdr:from>
      <xdr:col>1</xdr:col>
      <xdr:colOff>87218</xdr:colOff>
      <xdr:row>0</xdr:row>
      <xdr:rowOff>0</xdr:rowOff>
    </xdr:from>
    <xdr:to>
      <xdr:col>1</xdr:col>
      <xdr:colOff>1238250</xdr:colOff>
      <xdr:row>1</xdr:row>
      <xdr:rowOff>374266</xdr:rowOff>
    </xdr:to>
    <xdr:pic>
      <xdr:nvPicPr>
        <xdr:cNvPr id="6" name="Picture 5" descr="C:\Users\unwalam1\Desktop\2017_NSWGov_Waratah_RGB_72dpi%20-%20Copy.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9468" y="0"/>
          <a:ext cx="1151032" cy="121246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988805</xdr:colOff>
      <xdr:row>2</xdr:row>
      <xdr:rowOff>121957</xdr:rowOff>
    </xdr:to>
    <xdr:pic>
      <xdr:nvPicPr>
        <xdr:cNvPr id="4" name="Picture 3" descr="C:\Users\unwalam1\Desktop\2017_NSWGov_Waratah_RGB_72dpi%20-%20Copy.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0"/>
          <a:ext cx="988805" cy="120009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sites/Infra-advisoryTeam/Shared%20Documents/General/16%20Go-Live%20documents/Scheme%20SCM1191/IAvsPMS_supplier_engagement_compliance_checklist_for_scf_2022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sheetName val="Instructions"/>
      <sheetName val="Working Holidays"/>
      <sheetName val="Capped Rates"/>
      <sheetName val="Compliance Template - IA"/>
      <sheetName val="Compliance Template"/>
      <sheetName val="Discount Structure"/>
    </sheetNames>
    <sheetDataSet>
      <sheetData sheetId="0">
        <row r="2">
          <cell r="K2">
            <v>0</v>
          </cell>
          <cell r="L2">
            <v>0</v>
          </cell>
        </row>
        <row r="3">
          <cell r="K3">
            <v>250000.01</v>
          </cell>
          <cell r="L3">
            <v>0.02</v>
          </cell>
        </row>
        <row r="4">
          <cell r="K4">
            <v>500000</v>
          </cell>
          <cell r="L4">
            <v>0.05</v>
          </cell>
        </row>
        <row r="5">
          <cell r="K5">
            <v>1000000</v>
          </cell>
          <cell r="L5">
            <v>7.0000000000000007E-2</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0AD70A-EA3F-442D-AC2D-C48165B178E7}" name="Service_tbl4" displayName="Service_tbl4" ref="R2:BB7" totalsRowShown="0" headerRowDxfId="1" tableBorderDxfId="0" headerRowCellStyle="Normal 2">
  <autoFilter ref="R2:BB7" xr:uid="{7A0AD70A-EA3F-442D-AC2D-C48165B178E7}"/>
  <tableColumns count="37">
    <tableColumn id="7" xr3:uid="{4762720B-610F-4185-8C4E-C29BD3FA3792}" name="Project director"/>
    <tableColumn id="8" xr3:uid="{F468502B-3EEF-4A3B-A750-596D0988198E}" name="Project manager planning and delivery - health infrastructure​"/>
    <tableColumn id="9" xr3:uid="{D0A2E37C-44A9-4C51-A342-F52381830D15}" name="Project management​"/>
    <tableColumn id="10" xr3:uid="{9D86C404-2465-4655-B6BF-03F4B86EBCED}" name="Value management facilitators​"/>
    <tableColumn id="11" xr3:uid="{F20D282B-A9C0-4866-9332-E3AF053D2219}" name="Town planning​"/>
    <tableColumn id="42" xr3:uid="{6C1F1163-771C-40D7-9540-DA19385E2E75}" name="Quantity surveying​"/>
    <tableColumn id="43" xr3:uid="{F70A2DD2-0F07-4807-82A0-9DCBB002E46B}" name="Compliance and certification"/>
    <tableColumn id="44" xr3:uid="{BB4CE77B-DD0E-4441-AE77-DD52490484A9}" name="Land Surveying​"/>
    <tableColumn id="45" xr3:uid="{6DF2D156-A30A-4C3A-AAA3-4568F600523B}" name="Property Assessment Surveys​ and Detailed Property​ Assessment Surveys​"/>
    <tableColumn id="46" xr3:uid="{CE09EBDC-5E20-442D-A609-B46F86897FF8}" name="BCA and Access Consultants​"/>
    <tableColumn id="47" xr3:uid="{68139F8C-7EEB-44E7-96DF-335D0CC0EB29}" name="Geotechnical engineering​"/>
    <tableColumn id="36" xr3:uid="{019A160E-111F-4FAE-B48A-CCA4C23565D1}" name="Civil engineering​"/>
    <tableColumn id="37" xr3:uid="{2F7E52A5-4E66-40F1-9265-6A6AFDF06819}" name="Structural engineering​"/>
    <tableColumn id="38" xr3:uid="{9C18C2B8-7FBA-489A-AC60-266139420C78}" name="Electrical - building​"/>
    <tableColumn id="39" xr3:uid="{C1E64C7C-E7ED-4EC2-8ED7-654681781A8D}" name="Mechanical - building​"/>
    <tableColumn id="40" xr3:uid="{64ECAD5F-BE8A-4CCF-97EF-ED445035179C}" name="Acoustic Engineers​"/>
    <tableColumn id="41" xr3:uid="{5D4D71A6-74F3-4824-BFEC-7990DD5ED6B2}" name="Façade​"/>
    <tableColumn id="30" xr3:uid="{65C2FA02-A8C9-4AED-9678-B5D468722C1A}" name="Hydraulic - incl. town gas, LPG and fire services​"/>
    <tableColumn id="31" xr3:uid="{77A6C74A-4165-45F5-9C25-F1B148EBD1BD}" name="Fire services - sprinklers​"/>
    <tableColumn id="32" xr3:uid="{9CD371E3-8C65-4CBF-B0C6-705ADD541488}" name="Fire Safety Engineering​"/>
    <tableColumn id="33" xr3:uid="{3444F4B0-4767-4062-8F45-DEBC6E250EB9}" name="Traffic and transport engineering​"/>
    <tableColumn id="34" xr3:uid="{BD3EA312-6858-4734-BC36-523299DA1031}" name="Electrical and electronics engineering​"/>
    <tableColumn id="35" xr3:uid="{3384BBE6-65C9-4110-BD87-FE63E4045C74}" name="Architectural - General​"/>
    <tableColumn id="24" xr3:uid="{1D2AE99C-C6A4-4F5C-866C-C4ECF7FF7727}" name="Architectural - Health​"/>
    <tableColumn id="25" xr3:uid="{63AB308E-6F47-4D0B-ACD2-2F5E61A9D584}" name="Architecture Planning and Delivery - Health Infrastructure​"/>
    <tableColumn id="26" xr3:uid="{5D290C42-1A0C-484D-B024-8441282AABC2}" name="Architectural - Education Primary and Secondary​"/>
    <tableColumn id="27" xr3:uid="{37CF948B-8758-4329-928F-8489EDB2DEA1}" name="Architectural - Education Tertiary​"/>
    <tableColumn id="28" xr3:uid="{5085E167-62B7-4C3A-A7CD-2EFCBAFD254D}" name="Architectural - Correctional​"/>
    <tableColumn id="29" xr3:uid="{B7EB6970-2454-4357-B9C0-893832657044}" name="Architectural - Heritage​"/>
    <tableColumn id="18" xr3:uid="{CBD5388B-0110-4537-AE75-EC442700295C}" name="Environmental Impact​ Assessment"/>
    <tableColumn id="19" xr3:uid="{35BFBD79-3A56-4EB1-A078-21F95AA0FEAB}" name="Biodiversity/Ecological​ Assessment"/>
    <tableColumn id="20" xr3:uid="{5A638E71-E6EB-42CB-8D36-67F4708BD8EA}" name="Occupational Hygienists​"/>
    <tableColumn id="21" xr3:uid="{14331EED-98C9-4515-A7A4-7C51ADEF3EA6}" name="Bushfire Modelling​"/>
    <tableColumn id="22" xr3:uid="{BE4B6BB1-B8E0-48AB-94B0-C24DE0938CA4}" name="Aboriginal Cultural Heritage"/>
    <tableColumn id="23" xr3:uid="{5FD7FA18-C0D9-4E6D-87FE-4A43BB95BAB6}" name="Independent Safety Assessor"/>
    <tableColumn id="12" xr3:uid="{E5496E46-BFED-45C3-B2D0-602C2903C86E}" name="Dispute managers​"/>
    <tableColumn id="13" xr3:uid="{9F6F3B12-D3D5-4168-8C4F-3E68819B79B7}" name="Security consultants and security equipment special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273A99-72BB-4AA3-BA60-1CF889DD8986}" name="Table25" displayName="Table25" ref="R12:W26" totalsRowShown="0" headerRowCellStyle="Normal 2" dataCellStyle="Normal 2">
  <autoFilter ref="R12:W26" xr:uid="{6C273A99-72BB-4AA3-BA60-1CF889DD8986}"/>
  <tableColumns count="6">
    <tableColumn id="1" xr3:uid="{6B7FF0F0-35E8-4B45-84E3-91E80FFAC5A8}" name="Management" dataCellStyle="Normal 2"/>
    <tableColumn id="2" xr3:uid="{38D3B5F2-B265-4ADE-A013-654205B429E9}" name="Planning" dataCellStyle="Normal 2"/>
    <tableColumn id="3" xr3:uid="{974867BA-EFBB-45DF-AC28-F05E1833530C}" name="Engineering" dataCellStyle="Normal 2"/>
    <tableColumn id="4" xr3:uid="{687161AE-15EB-4873-88B8-E1A30AFCB42C}" name="Architectural" dataCellStyle="Normal 2"/>
    <tableColumn id="5" xr3:uid="{74717927-F721-48B7-A235-DC5D5E0B85C5}" name="Assessment" dataCellStyle="Normal 2"/>
    <tableColumn id="6" xr3:uid="{2D896949-6F78-4DB4-B640-F0543079CA67}" name="Security consultants and security equipment specialist​"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6A9F-8322-4A0A-8E7A-B37BD050E3B0}">
  <sheetPr codeName="Sheet16"/>
  <dimension ref="A1:C36"/>
  <sheetViews>
    <sheetView showGridLines="0" tabSelected="1" zoomScale="80" zoomScaleNormal="80" workbookViewId="0">
      <selection activeCell="B6" sqref="B6"/>
    </sheetView>
  </sheetViews>
  <sheetFormatPr defaultColWidth="0" defaultRowHeight="14.5" customHeight="1" zeroHeight="1"/>
  <cols>
    <col min="1" max="1" width="2.6328125" customWidth="1"/>
    <col min="2" max="2" width="171" bestFit="1" customWidth="1"/>
    <col min="3" max="3" width="4.08984375" customWidth="1"/>
    <col min="4" max="16384" width="8.90625" hidden="1"/>
  </cols>
  <sheetData>
    <row r="1" spans="2:2"/>
    <row r="2" spans="2:2"/>
    <row r="3" spans="2:2"/>
    <row r="4" spans="2:2"/>
    <row r="5" spans="2:2"/>
    <row r="6" spans="2:2" ht="23.5">
      <c r="B6" s="65" t="s">
        <v>58</v>
      </c>
    </row>
    <row r="7" spans="2:2" ht="43.5">
      <c r="B7" s="66" t="s">
        <v>113</v>
      </c>
    </row>
    <row r="8" spans="2:2"/>
    <row r="9" spans="2:2" ht="18.5">
      <c r="B9" s="67" t="s">
        <v>72</v>
      </c>
    </row>
    <row r="10" spans="2:2">
      <c r="B10" s="68" t="s">
        <v>69</v>
      </c>
    </row>
    <row r="11" spans="2:2">
      <c r="B11" s="68" t="s">
        <v>70</v>
      </c>
    </row>
    <row r="12" spans="2:2">
      <c r="B12" s="69" t="s">
        <v>71</v>
      </c>
    </row>
    <row r="13" spans="2:2">
      <c r="B13" s="68" t="s">
        <v>106</v>
      </c>
    </row>
    <row r="14" spans="2:2">
      <c r="B14" s="68" t="s">
        <v>84</v>
      </c>
    </row>
    <row r="15" spans="2:2">
      <c r="B15" s="68" t="s">
        <v>103</v>
      </c>
    </row>
    <row r="16" spans="2:2">
      <c r="B16" s="68" t="s">
        <v>104</v>
      </c>
    </row>
    <row r="17" spans="2:2">
      <c r="B17" s="68" t="s">
        <v>105</v>
      </c>
    </row>
    <row r="18" spans="2:2">
      <c r="B18" s="117" t="s">
        <v>268</v>
      </c>
    </row>
    <row r="19" spans="2:2">
      <c r="B19" s="68" t="s">
        <v>107</v>
      </c>
    </row>
    <row r="20" spans="2:2">
      <c r="B20" s="68" t="s">
        <v>108</v>
      </c>
    </row>
    <row r="21" spans="2:2">
      <c r="B21" s="70" t="s">
        <v>109</v>
      </c>
    </row>
    <row r="22" spans="2:2">
      <c r="B22" s="70" t="s">
        <v>265</v>
      </c>
    </row>
    <row r="23" spans="2:2">
      <c r="B23" s="68" t="s">
        <v>110</v>
      </c>
    </row>
    <row r="24" spans="2:2">
      <c r="B24" s="68" t="s">
        <v>232</v>
      </c>
    </row>
    <row r="25" spans="2:2">
      <c r="B25" s="68" t="s">
        <v>111</v>
      </c>
    </row>
    <row r="26" spans="2:2">
      <c r="B26" s="68" t="s">
        <v>112</v>
      </c>
    </row>
    <row r="27" spans="2:2">
      <c r="B27" s="68"/>
    </row>
    <row r="28" spans="2:2">
      <c r="B28" s="71" t="s">
        <v>49</v>
      </c>
    </row>
    <row r="29" spans="2:2" ht="58">
      <c r="B29" s="72" t="s">
        <v>266</v>
      </c>
    </row>
    <row r="30" spans="2:2">
      <c r="B30" s="68"/>
    </row>
    <row r="31" spans="2:2" ht="29">
      <c r="B31" s="73" t="s">
        <v>267</v>
      </c>
    </row>
    <row r="32" spans="2:2" ht="9.65" customHeight="1"/>
    <row r="33" spans="2:2" ht="37">
      <c r="B33" s="74" t="s">
        <v>273</v>
      </c>
    </row>
    <row r="34" spans="2:2"/>
    <row r="35" spans="2:2" ht="14.5" customHeight="1"/>
    <row r="36" spans="2:2" ht="14.5" customHeight="1"/>
  </sheetData>
  <sheetProtection algorithmName="SHA-512" hashValue="bhbc5O4GfruSd9a4x1834jJMahke5jp/LvXtmqZqoLg5aupiVdI7PHXrUhBlcRUZvATbJitqGTmsUcpT5zLJLg==" saltValue="IgplntBOuhhbwfUBl84ErQ=="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2DF0-7164-48B5-880F-1470AA8B30F6}">
  <sheetPr codeName="Sheet17">
    <tabColor rgb="FFF5E871"/>
  </sheetPr>
  <dimension ref="A1:R316"/>
  <sheetViews>
    <sheetView showGridLines="0" zoomScale="40" zoomScaleNormal="40" workbookViewId="0">
      <selection activeCell="D14" sqref="D14:E14"/>
    </sheetView>
  </sheetViews>
  <sheetFormatPr defaultColWidth="0" defaultRowHeight="14.5" zeroHeight="1" outlineLevelRow="4" outlineLevelCol="1"/>
  <cols>
    <col min="1" max="1" width="24.7265625" style="23" customWidth="1"/>
    <col min="2" max="2" width="20.453125" style="23" customWidth="1"/>
    <col min="3" max="3" width="26.81640625" style="23" customWidth="1"/>
    <col min="4" max="4" width="55.54296875" style="24" customWidth="1"/>
    <col min="5" max="5" width="39.36328125" style="23" customWidth="1"/>
    <col min="6" max="8" width="26.26953125" style="23" customWidth="1" outlineLevel="1"/>
    <col min="9" max="9" width="37.08984375" style="23" customWidth="1"/>
    <col min="10" max="10" width="18.36328125" style="23" customWidth="1"/>
    <col min="11" max="11" width="41.36328125" style="23" customWidth="1"/>
    <col min="12" max="12" width="21.7265625" style="23" customWidth="1"/>
    <col min="13" max="13" width="25.26953125" style="23" customWidth="1"/>
    <col min="14" max="14" width="24.26953125" style="23" customWidth="1"/>
    <col min="15" max="15" width="4.08984375" style="23" customWidth="1"/>
    <col min="16" max="16" width="24.08984375" style="23" customWidth="1"/>
    <col min="17" max="17" width="16.1796875" style="23" customWidth="1"/>
    <col min="18" max="18" width="4.81640625" style="23" customWidth="1"/>
    <col min="19" max="16384" width="8.81640625" style="23" hidden="1"/>
  </cols>
  <sheetData>
    <row r="1" spans="1:17" ht="66" customHeight="1">
      <c r="A1" s="111" t="s">
        <v>260</v>
      </c>
      <c r="E1" s="58" t="s">
        <v>65</v>
      </c>
      <c r="G1" s="54"/>
      <c r="H1" s="54"/>
      <c r="I1" s="54"/>
      <c r="L1" s="183"/>
      <c r="M1" s="183"/>
      <c r="N1" s="63"/>
    </row>
    <row r="2" spans="1:17" ht="43.5" customHeight="1">
      <c r="B2" s="24"/>
      <c r="C2" s="190" t="s">
        <v>230</v>
      </c>
      <c r="D2" s="190"/>
      <c r="E2" s="54"/>
      <c r="F2" s="54"/>
      <c r="G2" s="54"/>
      <c r="H2" s="54"/>
      <c r="J2" s="37"/>
      <c r="K2" s="112" t="s">
        <v>59</v>
      </c>
      <c r="L2" s="40"/>
      <c r="M2" s="112" t="s">
        <v>261</v>
      </c>
      <c r="P2" s="112" t="s">
        <v>263</v>
      </c>
      <c r="Q2" s="115" t="s">
        <v>38</v>
      </c>
    </row>
    <row r="3" spans="1:17">
      <c r="B3" s="24"/>
      <c r="C3" s="24"/>
      <c r="E3" s="169"/>
      <c r="F3" s="169"/>
      <c r="G3" s="169"/>
      <c r="H3" s="169"/>
      <c r="I3" s="169"/>
      <c r="J3" s="36"/>
      <c r="K3" s="113" t="s">
        <v>66</v>
      </c>
      <c r="L3" s="40"/>
      <c r="M3" s="113" t="s">
        <v>262</v>
      </c>
      <c r="P3" s="113" t="s">
        <v>264</v>
      </c>
      <c r="Q3" s="116" t="s">
        <v>39</v>
      </c>
    </row>
    <row r="4" spans="1:17" ht="15" thickBot="1">
      <c r="B4" s="24"/>
      <c r="C4" s="24"/>
      <c r="E4" s="169"/>
      <c r="F4" s="169"/>
      <c r="G4" s="169"/>
      <c r="H4" s="169"/>
      <c r="I4" s="169"/>
      <c r="J4" s="36"/>
      <c r="K4" s="45" t="s">
        <v>233</v>
      </c>
      <c r="L4" s="39"/>
      <c r="M4" s="39"/>
      <c r="Q4" s="114"/>
    </row>
    <row r="5" spans="1:17" ht="19" thickBot="1">
      <c r="B5" s="60" t="s">
        <v>67</v>
      </c>
      <c r="C5" s="191"/>
      <c r="D5" s="192"/>
      <c r="E5" s="169"/>
      <c r="F5" s="169"/>
      <c r="G5" s="169"/>
      <c r="H5" s="169"/>
      <c r="I5" s="169"/>
      <c r="J5" s="36"/>
      <c r="K5" s="46" t="s">
        <v>48</v>
      </c>
    </row>
    <row r="6" spans="1:17">
      <c r="E6" s="169"/>
      <c r="F6" s="169"/>
      <c r="G6" s="169"/>
      <c r="H6" s="169"/>
      <c r="I6" s="169"/>
      <c r="J6" s="36"/>
    </row>
    <row r="7" spans="1:17" ht="15" thickBot="1"/>
    <row r="8" spans="1:17" ht="37" customHeight="1" thickBot="1">
      <c r="B8" s="170"/>
      <c r="C8" s="171"/>
      <c r="D8" s="172"/>
      <c r="E8" s="170" t="s">
        <v>271</v>
      </c>
      <c r="F8" s="171"/>
      <c r="G8" s="171"/>
      <c r="H8" s="172"/>
      <c r="I8" s="75"/>
      <c r="J8" s="64" t="s">
        <v>272</v>
      </c>
      <c r="K8" s="75"/>
      <c r="L8" s="76" t="s">
        <v>74</v>
      </c>
      <c r="M8" s="173" t="str">
        <f>IF(OR(ISBLANK(I8),ISBLANK(K8)),"",NETWORKDAYS(I8,K8))</f>
        <v/>
      </c>
      <c r="N8" s="174"/>
    </row>
    <row r="9" spans="1:17" ht="15" thickBot="1">
      <c r="B9" s="28"/>
      <c r="C9" s="28"/>
      <c r="D9" s="28"/>
      <c r="E9" s="28"/>
      <c r="F9" s="28"/>
      <c r="G9" s="28"/>
      <c r="H9" s="28"/>
      <c r="I9" s="28"/>
      <c r="J9" s="28"/>
      <c r="K9" s="28"/>
      <c r="L9" s="28"/>
      <c r="M9" s="28"/>
      <c r="N9" s="28"/>
      <c r="O9" s="28"/>
      <c r="P9" s="28"/>
      <c r="Q9" s="28"/>
    </row>
    <row r="10" spans="1:17" ht="19" thickBot="1">
      <c r="B10" s="133" t="s">
        <v>82</v>
      </c>
      <c r="C10" s="134"/>
      <c r="D10" s="134"/>
      <c r="E10" s="134"/>
      <c r="F10" s="134"/>
      <c r="G10" s="134"/>
      <c r="H10" s="134"/>
      <c r="I10" s="134"/>
      <c r="J10" s="134"/>
      <c r="K10" s="134"/>
      <c r="L10" s="134"/>
      <c r="M10" s="134"/>
      <c r="N10" s="134"/>
      <c r="O10" s="134"/>
      <c r="P10" s="134"/>
      <c r="Q10" s="135"/>
    </row>
    <row r="11" spans="1:17" ht="19" customHeight="1" thickBot="1">
      <c r="B11" s="177" t="s">
        <v>68</v>
      </c>
      <c r="C11" s="136" t="s">
        <v>78</v>
      </c>
      <c r="D11" s="186" t="s">
        <v>79</v>
      </c>
      <c r="E11" s="144"/>
      <c r="F11" s="140" t="s">
        <v>242</v>
      </c>
      <c r="G11" s="140" t="s">
        <v>63</v>
      </c>
      <c r="H11" s="188" t="s">
        <v>64</v>
      </c>
      <c r="I11" s="177" t="s">
        <v>81</v>
      </c>
      <c r="J11" s="186"/>
      <c r="K11" s="144"/>
      <c r="L11" s="146" t="s">
        <v>85</v>
      </c>
      <c r="M11" s="28"/>
      <c r="N11" s="184" t="s">
        <v>234</v>
      </c>
      <c r="O11" s="28"/>
      <c r="P11" s="130" t="s">
        <v>235</v>
      </c>
      <c r="Q11" s="132"/>
    </row>
    <row r="12" spans="1:17" ht="44.5" thickBot="1">
      <c r="B12" s="178"/>
      <c r="C12" s="137"/>
      <c r="D12" s="187"/>
      <c r="E12" s="145"/>
      <c r="F12" s="141"/>
      <c r="G12" s="141"/>
      <c r="H12" s="189"/>
      <c r="I12" s="178"/>
      <c r="J12" s="187"/>
      <c r="K12" s="145"/>
      <c r="L12" s="147"/>
      <c r="M12" s="28"/>
      <c r="N12" s="185"/>
      <c r="O12" s="28"/>
      <c r="P12" s="28"/>
      <c r="Q12" s="83" t="s">
        <v>236</v>
      </c>
    </row>
    <row r="13" spans="1:17" ht="38.5" customHeight="1" thickBot="1">
      <c r="B13" s="123"/>
      <c r="C13" s="124"/>
      <c r="D13" s="138"/>
      <c r="E13" s="139"/>
      <c r="F13" s="123"/>
      <c r="G13" s="123"/>
      <c r="H13" s="123"/>
      <c r="I13" s="127"/>
      <c r="J13" s="128"/>
      <c r="K13" s="129"/>
      <c r="L13" s="82" t="str">
        <f>IF($B13&lt;&gt;"",SUMIF($B$67:$B$266,$B13,L$67:L$266),"")</f>
        <v/>
      </c>
      <c r="M13" s="25"/>
      <c r="N13" s="27" t="str">
        <f t="shared" ref="N13:N62" si="0">IF($B13&lt;&gt;"",SUMIF($B$67:$B$266,$B13,N$67:N$266),"")</f>
        <v/>
      </c>
      <c r="O13" s="26"/>
      <c r="P13" s="25"/>
      <c r="Q13" s="27" t="str">
        <f t="shared" ref="Q13:Q62" si="1">IF($B13&lt;&gt;"",SUMIF($B$67:$B$266,$B13,Q$67:Q$266),"")</f>
        <v/>
      </c>
    </row>
    <row r="14" spans="1:17" ht="38.5" customHeight="1" thickBot="1">
      <c r="B14" s="123"/>
      <c r="C14" s="124"/>
      <c r="D14" s="138"/>
      <c r="E14" s="139"/>
      <c r="F14" s="123"/>
      <c r="G14" s="123"/>
      <c r="H14" s="123"/>
      <c r="I14" s="127"/>
      <c r="J14" s="128"/>
      <c r="K14" s="129"/>
      <c r="L14" s="82" t="str">
        <f>IF($B14&lt;&gt;"",SUMIF($B$67:$B$266,$B14,L$67:L$266),"")</f>
        <v/>
      </c>
      <c r="M14" s="25"/>
      <c r="N14" s="27" t="str">
        <f t="shared" si="0"/>
        <v/>
      </c>
      <c r="O14" s="26"/>
      <c r="P14" s="25"/>
      <c r="Q14" s="27" t="str">
        <f t="shared" si="1"/>
        <v/>
      </c>
    </row>
    <row r="15" spans="1:17" ht="38.5" customHeight="1" thickBot="1">
      <c r="B15" s="123"/>
      <c r="C15" s="124"/>
      <c r="D15" s="138"/>
      <c r="E15" s="139"/>
      <c r="F15" s="123"/>
      <c r="G15" s="123"/>
      <c r="H15" s="123"/>
      <c r="I15" s="127"/>
      <c r="J15" s="128"/>
      <c r="K15" s="129"/>
      <c r="L15" s="82" t="str">
        <f t="shared" ref="L15:L62" si="2">IF($B15&lt;&gt;"",SUMIF($B$67:$B$266,$B15,L$67:L$266),"")</f>
        <v/>
      </c>
      <c r="M15" s="25"/>
      <c r="N15" s="27" t="str">
        <f t="shared" si="0"/>
        <v/>
      </c>
      <c r="O15" s="26"/>
      <c r="P15" s="25"/>
      <c r="Q15" s="27" t="str">
        <f t="shared" si="1"/>
        <v/>
      </c>
    </row>
    <row r="16" spans="1:17" ht="38.5" customHeight="1" thickBot="1">
      <c r="B16" s="123"/>
      <c r="C16" s="124"/>
      <c r="D16" s="138"/>
      <c r="E16" s="139"/>
      <c r="F16" s="123"/>
      <c r="G16" s="123"/>
      <c r="H16" s="123"/>
      <c r="I16" s="127"/>
      <c r="J16" s="128"/>
      <c r="K16" s="129"/>
      <c r="L16" s="82" t="str">
        <f t="shared" si="2"/>
        <v/>
      </c>
      <c r="M16" s="25"/>
      <c r="N16" s="27" t="str">
        <f t="shared" si="0"/>
        <v/>
      </c>
      <c r="O16" s="26"/>
      <c r="P16" s="25"/>
      <c r="Q16" s="27" t="str">
        <f t="shared" si="1"/>
        <v/>
      </c>
    </row>
    <row r="17" spans="2:17" ht="38.5" customHeight="1" thickBot="1">
      <c r="B17" s="123"/>
      <c r="C17" s="124"/>
      <c r="D17" s="138"/>
      <c r="E17" s="139"/>
      <c r="F17" s="123"/>
      <c r="G17" s="123"/>
      <c r="H17" s="123"/>
      <c r="I17" s="127"/>
      <c r="J17" s="128"/>
      <c r="K17" s="129"/>
      <c r="L17" s="82" t="str">
        <f t="shared" si="2"/>
        <v/>
      </c>
      <c r="M17" s="25"/>
      <c r="N17" s="27" t="str">
        <f t="shared" si="0"/>
        <v/>
      </c>
      <c r="O17" s="26"/>
      <c r="P17" s="25"/>
      <c r="Q17" s="27" t="str">
        <f t="shared" si="1"/>
        <v/>
      </c>
    </row>
    <row r="18" spans="2:17" ht="46" hidden="1" customHeight="1" outlineLevel="1" thickBot="1">
      <c r="B18" s="123"/>
      <c r="C18" s="124"/>
      <c r="D18" s="138"/>
      <c r="E18" s="139"/>
      <c r="F18" s="123"/>
      <c r="G18" s="123"/>
      <c r="H18" s="123"/>
      <c r="I18" s="127"/>
      <c r="J18" s="128"/>
      <c r="K18" s="129"/>
      <c r="L18" s="82" t="str">
        <f t="shared" si="2"/>
        <v/>
      </c>
      <c r="M18" s="25"/>
      <c r="N18" s="27" t="str">
        <f t="shared" si="0"/>
        <v/>
      </c>
      <c r="O18" s="26"/>
      <c r="P18" s="25"/>
      <c r="Q18" s="27" t="str">
        <f t="shared" si="1"/>
        <v/>
      </c>
    </row>
    <row r="19" spans="2:17" ht="46" hidden="1" customHeight="1" outlineLevel="1" thickBot="1">
      <c r="B19" s="123"/>
      <c r="C19" s="124"/>
      <c r="D19" s="138"/>
      <c r="E19" s="139"/>
      <c r="F19" s="123"/>
      <c r="G19" s="123"/>
      <c r="H19" s="123"/>
      <c r="I19" s="127"/>
      <c r="J19" s="128"/>
      <c r="K19" s="129"/>
      <c r="L19" s="82" t="str">
        <f t="shared" si="2"/>
        <v/>
      </c>
      <c r="M19" s="25"/>
      <c r="N19" s="27" t="str">
        <f t="shared" si="0"/>
        <v/>
      </c>
      <c r="O19" s="26"/>
      <c r="P19" s="25"/>
      <c r="Q19" s="27" t="str">
        <f t="shared" si="1"/>
        <v/>
      </c>
    </row>
    <row r="20" spans="2:17" ht="46" hidden="1" customHeight="1" outlineLevel="1" thickBot="1">
      <c r="B20" s="123"/>
      <c r="C20" s="124"/>
      <c r="D20" s="138"/>
      <c r="E20" s="139"/>
      <c r="F20" s="123"/>
      <c r="G20" s="123"/>
      <c r="H20" s="123"/>
      <c r="I20" s="127"/>
      <c r="J20" s="128"/>
      <c r="K20" s="129"/>
      <c r="L20" s="82" t="str">
        <f t="shared" si="2"/>
        <v/>
      </c>
      <c r="M20" s="25"/>
      <c r="N20" s="27" t="str">
        <f t="shared" si="0"/>
        <v/>
      </c>
      <c r="O20" s="26"/>
      <c r="P20" s="25"/>
      <c r="Q20" s="27" t="str">
        <f t="shared" si="1"/>
        <v/>
      </c>
    </row>
    <row r="21" spans="2:17" ht="46" hidden="1" customHeight="1" outlineLevel="1" thickBot="1">
      <c r="B21" s="123"/>
      <c r="C21" s="124"/>
      <c r="D21" s="138"/>
      <c r="E21" s="139"/>
      <c r="F21" s="123"/>
      <c r="G21" s="123"/>
      <c r="H21" s="123"/>
      <c r="I21" s="127"/>
      <c r="J21" s="128"/>
      <c r="K21" s="129"/>
      <c r="L21" s="82" t="str">
        <f t="shared" si="2"/>
        <v/>
      </c>
      <c r="M21" s="25"/>
      <c r="N21" s="27" t="str">
        <f t="shared" si="0"/>
        <v/>
      </c>
      <c r="O21" s="26"/>
      <c r="P21" s="25"/>
      <c r="Q21" s="27" t="str">
        <f t="shared" si="1"/>
        <v/>
      </c>
    </row>
    <row r="22" spans="2:17" ht="46" hidden="1" customHeight="1" outlineLevel="1" thickBot="1">
      <c r="B22" s="123"/>
      <c r="C22" s="124"/>
      <c r="D22" s="138"/>
      <c r="E22" s="139"/>
      <c r="F22" s="123"/>
      <c r="G22" s="123"/>
      <c r="H22" s="123"/>
      <c r="I22" s="127"/>
      <c r="J22" s="128"/>
      <c r="K22" s="129"/>
      <c r="L22" s="82" t="str">
        <f t="shared" si="2"/>
        <v/>
      </c>
      <c r="M22" s="25"/>
      <c r="N22" s="27" t="str">
        <f t="shared" si="0"/>
        <v/>
      </c>
      <c r="O22" s="26"/>
      <c r="P22" s="25"/>
      <c r="Q22" s="27" t="str">
        <f t="shared" si="1"/>
        <v/>
      </c>
    </row>
    <row r="23" spans="2:17" ht="46" hidden="1" customHeight="1" outlineLevel="2" thickBot="1">
      <c r="B23" s="123"/>
      <c r="C23" s="124"/>
      <c r="D23" s="138"/>
      <c r="E23" s="139"/>
      <c r="F23" s="123"/>
      <c r="G23" s="123"/>
      <c r="H23" s="123"/>
      <c r="I23" s="127"/>
      <c r="J23" s="128"/>
      <c r="K23" s="129"/>
      <c r="L23" s="82" t="str">
        <f t="shared" si="2"/>
        <v/>
      </c>
      <c r="M23" s="25"/>
      <c r="N23" s="27" t="str">
        <f t="shared" si="0"/>
        <v/>
      </c>
      <c r="O23" s="26"/>
      <c r="P23" s="25"/>
      <c r="Q23" s="27" t="str">
        <f t="shared" si="1"/>
        <v/>
      </c>
    </row>
    <row r="24" spans="2:17" ht="46" hidden="1" customHeight="1" outlineLevel="2" thickBot="1">
      <c r="B24" s="123"/>
      <c r="C24" s="124"/>
      <c r="D24" s="138"/>
      <c r="E24" s="139"/>
      <c r="F24" s="123"/>
      <c r="G24" s="123"/>
      <c r="H24" s="123"/>
      <c r="I24" s="127"/>
      <c r="J24" s="128"/>
      <c r="K24" s="129"/>
      <c r="L24" s="82" t="str">
        <f t="shared" si="2"/>
        <v/>
      </c>
      <c r="M24" s="25"/>
      <c r="N24" s="27" t="str">
        <f t="shared" si="0"/>
        <v/>
      </c>
      <c r="O24" s="26"/>
      <c r="P24" s="25"/>
      <c r="Q24" s="27" t="str">
        <f t="shared" si="1"/>
        <v/>
      </c>
    </row>
    <row r="25" spans="2:17" ht="46" hidden="1" customHeight="1" outlineLevel="2" thickBot="1">
      <c r="B25" s="123"/>
      <c r="C25" s="124"/>
      <c r="D25" s="138"/>
      <c r="E25" s="139"/>
      <c r="F25" s="123"/>
      <c r="G25" s="123"/>
      <c r="H25" s="123"/>
      <c r="I25" s="127"/>
      <c r="J25" s="128"/>
      <c r="K25" s="129"/>
      <c r="L25" s="82" t="str">
        <f t="shared" si="2"/>
        <v/>
      </c>
      <c r="M25" s="25"/>
      <c r="N25" s="27" t="str">
        <f t="shared" si="0"/>
        <v/>
      </c>
      <c r="O25" s="26"/>
      <c r="P25" s="25"/>
      <c r="Q25" s="27" t="str">
        <f t="shared" si="1"/>
        <v/>
      </c>
    </row>
    <row r="26" spans="2:17" ht="46" hidden="1" customHeight="1" outlineLevel="2" thickBot="1">
      <c r="B26" s="123"/>
      <c r="C26" s="124"/>
      <c r="D26" s="138"/>
      <c r="E26" s="139"/>
      <c r="F26" s="123"/>
      <c r="G26" s="123"/>
      <c r="H26" s="123"/>
      <c r="I26" s="127"/>
      <c r="J26" s="128"/>
      <c r="K26" s="129"/>
      <c r="L26" s="82" t="str">
        <f t="shared" si="2"/>
        <v/>
      </c>
      <c r="M26" s="25"/>
      <c r="N26" s="27" t="str">
        <f t="shared" si="0"/>
        <v/>
      </c>
      <c r="O26" s="26"/>
      <c r="P26" s="25"/>
      <c r="Q26" s="27" t="str">
        <f t="shared" si="1"/>
        <v/>
      </c>
    </row>
    <row r="27" spans="2:17" ht="46" hidden="1" customHeight="1" outlineLevel="2" thickBot="1">
      <c r="B27" s="123"/>
      <c r="C27" s="124"/>
      <c r="D27" s="138"/>
      <c r="E27" s="139"/>
      <c r="F27" s="123"/>
      <c r="G27" s="123"/>
      <c r="H27" s="123"/>
      <c r="I27" s="127"/>
      <c r="J27" s="128"/>
      <c r="K27" s="129"/>
      <c r="L27" s="82" t="str">
        <f t="shared" si="2"/>
        <v/>
      </c>
      <c r="M27" s="25"/>
      <c r="N27" s="27" t="str">
        <f t="shared" si="0"/>
        <v/>
      </c>
      <c r="O27" s="26"/>
      <c r="P27" s="25"/>
      <c r="Q27" s="27" t="str">
        <f t="shared" si="1"/>
        <v/>
      </c>
    </row>
    <row r="28" spans="2:17" ht="46" hidden="1" customHeight="1" outlineLevel="2" thickBot="1">
      <c r="B28" s="123"/>
      <c r="C28" s="124"/>
      <c r="D28" s="138"/>
      <c r="E28" s="139"/>
      <c r="F28" s="123"/>
      <c r="G28" s="123"/>
      <c r="H28" s="123"/>
      <c r="I28" s="127"/>
      <c r="J28" s="128"/>
      <c r="K28" s="129"/>
      <c r="L28" s="82" t="str">
        <f t="shared" si="2"/>
        <v/>
      </c>
      <c r="M28" s="25"/>
      <c r="N28" s="27" t="str">
        <f t="shared" si="0"/>
        <v/>
      </c>
      <c r="O28" s="26"/>
      <c r="P28" s="25"/>
      <c r="Q28" s="27" t="str">
        <f t="shared" si="1"/>
        <v/>
      </c>
    </row>
    <row r="29" spans="2:17" ht="46" hidden="1" customHeight="1" outlineLevel="2" thickBot="1">
      <c r="B29" s="123"/>
      <c r="C29" s="124"/>
      <c r="D29" s="138"/>
      <c r="E29" s="139"/>
      <c r="F29" s="123"/>
      <c r="G29" s="123"/>
      <c r="H29" s="123"/>
      <c r="I29" s="127"/>
      <c r="J29" s="128"/>
      <c r="K29" s="129"/>
      <c r="L29" s="82" t="str">
        <f t="shared" si="2"/>
        <v/>
      </c>
      <c r="M29" s="25"/>
      <c r="N29" s="27" t="str">
        <f t="shared" si="0"/>
        <v/>
      </c>
      <c r="O29" s="26"/>
      <c r="P29" s="25"/>
      <c r="Q29" s="27" t="str">
        <f t="shared" si="1"/>
        <v/>
      </c>
    </row>
    <row r="30" spans="2:17" ht="46" hidden="1" customHeight="1" outlineLevel="2" thickBot="1">
      <c r="B30" s="123"/>
      <c r="C30" s="124"/>
      <c r="D30" s="138"/>
      <c r="E30" s="139"/>
      <c r="F30" s="123"/>
      <c r="G30" s="123"/>
      <c r="H30" s="123"/>
      <c r="I30" s="127"/>
      <c r="J30" s="128"/>
      <c r="K30" s="129"/>
      <c r="L30" s="82" t="str">
        <f t="shared" si="2"/>
        <v/>
      </c>
      <c r="M30" s="25"/>
      <c r="N30" s="27" t="str">
        <f t="shared" si="0"/>
        <v/>
      </c>
      <c r="O30" s="26"/>
      <c r="P30" s="25"/>
      <c r="Q30" s="27" t="str">
        <f t="shared" si="1"/>
        <v/>
      </c>
    </row>
    <row r="31" spans="2:17" ht="46" hidden="1" customHeight="1" outlineLevel="2" thickBot="1">
      <c r="B31" s="123"/>
      <c r="C31" s="124"/>
      <c r="D31" s="138"/>
      <c r="E31" s="139"/>
      <c r="F31" s="123"/>
      <c r="G31" s="123"/>
      <c r="H31" s="123"/>
      <c r="I31" s="127"/>
      <c r="J31" s="128"/>
      <c r="K31" s="129"/>
      <c r="L31" s="82" t="str">
        <f t="shared" si="2"/>
        <v/>
      </c>
      <c r="M31" s="25"/>
      <c r="N31" s="27" t="str">
        <f t="shared" si="0"/>
        <v/>
      </c>
      <c r="O31" s="26"/>
      <c r="P31" s="25"/>
      <c r="Q31" s="27" t="str">
        <f t="shared" si="1"/>
        <v/>
      </c>
    </row>
    <row r="32" spans="2:17" ht="46" hidden="1" customHeight="1" outlineLevel="2" thickBot="1">
      <c r="B32" s="123"/>
      <c r="C32" s="124"/>
      <c r="D32" s="138"/>
      <c r="E32" s="139"/>
      <c r="F32" s="123"/>
      <c r="G32" s="123"/>
      <c r="H32" s="123"/>
      <c r="I32" s="127"/>
      <c r="J32" s="128"/>
      <c r="K32" s="129"/>
      <c r="L32" s="82" t="str">
        <f t="shared" si="2"/>
        <v/>
      </c>
      <c r="M32" s="25"/>
      <c r="N32" s="27" t="str">
        <f t="shared" si="0"/>
        <v/>
      </c>
      <c r="O32" s="26"/>
      <c r="P32" s="25"/>
      <c r="Q32" s="27" t="str">
        <f t="shared" si="1"/>
        <v/>
      </c>
    </row>
    <row r="33" spans="2:17" ht="46" hidden="1" customHeight="1" outlineLevel="2" thickBot="1">
      <c r="B33" s="123"/>
      <c r="C33" s="124"/>
      <c r="D33" s="138"/>
      <c r="E33" s="139"/>
      <c r="F33" s="123"/>
      <c r="G33" s="123"/>
      <c r="H33" s="123"/>
      <c r="I33" s="127"/>
      <c r="J33" s="128"/>
      <c r="K33" s="129"/>
      <c r="L33" s="82" t="str">
        <f t="shared" si="2"/>
        <v/>
      </c>
      <c r="M33" s="25"/>
      <c r="N33" s="27" t="str">
        <f t="shared" si="0"/>
        <v/>
      </c>
      <c r="O33" s="26"/>
      <c r="P33" s="25"/>
      <c r="Q33" s="27" t="str">
        <f t="shared" si="1"/>
        <v/>
      </c>
    </row>
    <row r="34" spans="2:17" ht="46" hidden="1" customHeight="1" outlineLevel="2" thickBot="1">
      <c r="B34" s="123"/>
      <c r="C34" s="124"/>
      <c r="D34" s="138"/>
      <c r="E34" s="139"/>
      <c r="F34" s="123"/>
      <c r="G34" s="123"/>
      <c r="H34" s="123"/>
      <c r="I34" s="127"/>
      <c r="J34" s="128"/>
      <c r="K34" s="129"/>
      <c r="L34" s="82" t="str">
        <f t="shared" si="2"/>
        <v/>
      </c>
      <c r="M34" s="25"/>
      <c r="N34" s="27" t="str">
        <f t="shared" si="0"/>
        <v/>
      </c>
      <c r="O34" s="26"/>
      <c r="P34" s="25"/>
      <c r="Q34" s="27" t="str">
        <f t="shared" si="1"/>
        <v/>
      </c>
    </row>
    <row r="35" spans="2:17" ht="46" hidden="1" customHeight="1" outlineLevel="2" thickBot="1">
      <c r="B35" s="123"/>
      <c r="C35" s="124"/>
      <c r="D35" s="138"/>
      <c r="E35" s="139"/>
      <c r="F35" s="123"/>
      <c r="G35" s="123"/>
      <c r="H35" s="123"/>
      <c r="I35" s="127"/>
      <c r="J35" s="128"/>
      <c r="K35" s="129"/>
      <c r="L35" s="82" t="str">
        <f t="shared" si="2"/>
        <v/>
      </c>
      <c r="M35" s="25"/>
      <c r="N35" s="27" t="str">
        <f t="shared" si="0"/>
        <v/>
      </c>
      <c r="O35" s="26"/>
      <c r="P35" s="25"/>
      <c r="Q35" s="27" t="str">
        <f t="shared" si="1"/>
        <v/>
      </c>
    </row>
    <row r="36" spans="2:17" ht="46" hidden="1" customHeight="1" outlineLevel="2" thickBot="1">
      <c r="B36" s="123"/>
      <c r="C36" s="124"/>
      <c r="D36" s="138"/>
      <c r="E36" s="139"/>
      <c r="F36" s="123"/>
      <c r="G36" s="123"/>
      <c r="H36" s="123"/>
      <c r="I36" s="127"/>
      <c r="J36" s="128"/>
      <c r="K36" s="129"/>
      <c r="L36" s="82" t="str">
        <f t="shared" si="2"/>
        <v/>
      </c>
      <c r="M36" s="25"/>
      <c r="N36" s="27" t="str">
        <f t="shared" si="0"/>
        <v/>
      </c>
      <c r="O36" s="26"/>
      <c r="P36" s="25"/>
      <c r="Q36" s="27" t="str">
        <f t="shared" si="1"/>
        <v/>
      </c>
    </row>
    <row r="37" spans="2:17" ht="46" hidden="1" customHeight="1" outlineLevel="2" thickBot="1">
      <c r="B37" s="123"/>
      <c r="C37" s="124"/>
      <c r="D37" s="138"/>
      <c r="E37" s="139"/>
      <c r="F37" s="123"/>
      <c r="G37" s="123"/>
      <c r="H37" s="123"/>
      <c r="I37" s="127"/>
      <c r="J37" s="128"/>
      <c r="K37" s="129"/>
      <c r="L37" s="82" t="str">
        <f t="shared" si="2"/>
        <v/>
      </c>
      <c r="M37" s="25"/>
      <c r="N37" s="27" t="str">
        <f t="shared" si="0"/>
        <v/>
      </c>
      <c r="O37" s="26"/>
      <c r="P37" s="25"/>
      <c r="Q37" s="27" t="str">
        <f t="shared" si="1"/>
        <v/>
      </c>
    </row>
    <row r="38" spans="2:17" ht="46" hidden="1" customHeight="1" outlineLevel="3" thickBot="1">
      <c r="B38" s="123"/>
      <c r="C38" s="124"/>
      <c r="D38" s="138"/>
      <c r="E38" s="139"/>
      <c r="F38" s="123"/>
      <c r="G38" s="123"/>
      <c r="H38" s="123"/>
      <c r="I38" s="127"/>
      <c r="J38" s="128"/>
      <c r="K38" s="129"/>
      <c r="L38" s="82" t="str">
        <f t="shared" si="2"/>
        <v/>
      </c>
      <c r="M38" s="25"/>
      <c r="N38" s="27" t="str">
        <f t="shared" si="0"/>
        <v/>
      </c>
      <c r="O38" s="26"/>
      <c r="P38" s="25"/>
      <c r="Q38" s="27" t="str">
        <f t="shared" si="1"/>
        <v/>
      </c>
    </row>
    <row r="39" spans="2:17" ht="46" hidden="1" customHeight="1" outlineLevel="3" thickBot="1">
      <c r="B39" s="123"/>
      <c r="C39" s="124"/>
      <c r="D39" s="138"/>
      <c r="E39" s="139"/>
      <c r="F39" s="123"/>
      <c r="G39" s="123"/>
      <c r="H39" s="123"/>
      <c r="I39" s="127"/>
      <c r="J39" s="128"/>
      <c r="K39" s="129"/>
      <c r="L39" s="82" t="str">
        <f t="shared" si="2"/>
        <v/>
      </c>
      <c r="M39" s="25"/>
      <c r="N39" s="27" t="str">
        <f t="shared" si="0"/>
        <v/>
      </c>
      <c r="O39" s="26"/>
      <c r="P39" s="25"/>
      <c r="Q39" s="27" t="str">
        <f t="shared" si="1"/>
        <v/>
      </c>
    </row>
    <row r="40" spans="2:17" ht="46" hidden="1" customHeight="1" outlineLevel="3" thickBot="1">
      <c r="B40" s="123"/>
      <c r="C40" s="124"/>
      <c r="D40" s="138"/>
      <c r="E40" s="139"/>
      <c r="F40" s="123"/>
      <c r="G40" s="123"/>
      <c r="H40" s="123"/>
      <c r="I40" s="127"/>
      <c r="J40" s="128"/>
      <c r="K40" s="129"/>
      <c r="L40" s="82" t="str">
        <f t="shared" si="2"/>
        <v/>
      </c>
      <c r="M40" s="25"/>
      <c r="N40" s="27" t="str">
        <f t="shared" si="0"/>
        <v/>
      </c>
      <c r="O40" s="26"/>
      <c r="P40" s="25"/>
      <c r="Q40" s="27" t="str">
        <f t="shared" si="1"/>
        <v/>
      </c>
    </row>
    <row r="41" spans="2:17" ht="46" hidden="1" customHeight="1" outlineLevel="3" thickBot="1">
      <c r="B41" s="123"/>
      <c r="C41" s="124"/>
      <c r="D41" s="138"/>
      <c r="E41" s="139"/>
      <c r="F41" s="123"/>
      <c r="G41" s="123"/>
      <c r="H41" s="123"/>
      <c r="I41" s="127"/>
      <c r="J41" s="128"/>
      <c r="K41" s="129"/>
      <c r="L41" s="82" t="str">
        <f t="shared" si="2"/>
        <v/>
      </c>
      <c r="M41" s="25"/>
      <c r="N41" s="27" t="str">
        <f t="shared" si="0"/>
        <v/>
      </c>
      <c r="O41" s="26"/>
      <c r="P41" s="25"/>
      <c r="Q41" s="27" t="str">
        <f t="shared" si="1"/>
        <v/>
      </c>
    </row>
    <row r="42" spans="2:17" ht="46" hidden="1" customHeight="1" outlineLevel="3" thickBot="1">
      <c r="B42" s="123"/>
      <c r="C42" s="124"/>
      <c r="D42" s="138"/>
      <c r="E42" s="139"/>
      <c r="F42" s="123"/>
      <c r="G42" s="123"/>
      <c r="H42" s="123"/>
      <c r="I42" s="127"/>
      <c r="J42" s="128"/>
      <c r="K42" s="129"/>
      <c r="L42" s="82" t="str">
        <f t="shared" si="2"/>
        <v/>
      </c>
      <c r="M42" s="25"/>
      <c r="N42" s="27" t="str">
        <f t="shared" si="0"/>
        <v/>
      </c>
      <c r="O42" s="26"/>
      <c r="P42" s="25"/>
      <c r="Q42" s="27" t="str">
        <f t="shared" si="1"/>
        <v/>
      </c>
    </row>
    <row r="43" spans="2:17" ht="46" hidden="1" customHeight="1" outlineLevel="3" thickBot="1">
      <c r="B43" s="123"/>
      <c r="C43" s="124"/>
      <c r="D43" s="138"/>
      <c r="E43" s="139"/>
      <c r="F43" s="123"/>
      <c r="G43" s="123"/>
      <c r="H43" s="123"/>
      <c r="I43" s="127"/>
      <c r="J43" s="128"/>
      <c r="K43" s="129"/>
      <c r="L43" s="82" t="str">
        <f t="shared" si="2"/>
        <v/>
      </c>
      <c r="M43" s="25"/>
      <c r="N43" s="27" t="str">
        <f t="shared" si="0"/>
        <v/>
      </c>
      <c r="O43" s="26"/>
      <c r="P43" s="25"/>
      <c r="Q43" s="27" t="str">
        <f t="shared" si="1"/>
        <v/>
      </c>
    </row>
    <row r="44" spans="2:17" ht="46" hidden="1" customHeight="1" outlineLevel="3" thickBot="1">
      <c r="B44" s="123"/>
      <c r="C44" s="124"/>
      <c r="D44" s="138"/>
      <c r="E44" s="139"/>
      <c r="F44" s="123"/>
      <c r="G44" s="123"/>
      <c r="H44" s="123"/>
      <c r="I44" s="127"/>
      <c r="J44" s="128"/>
      <c r="K44" s="129"/>
      <c r="L44" s="82" t="str">
        <f t="shared" si="2"/>
        <v/>
      </c>
      <c r="M44" s="25"/>
      <c r="N44" s="27" t="str">
        <f t="shared" si="0"/>
        <v/>
      </c>
      <c r="O44" s="26"/>
      <c r="P44" s="25"/>
      <c r="Q44" s="27" t="str">
        <f t="shared" si="1"/>
        <v/>
      </c>
    </row>
    <row r="45" spans="2:17" ht="46" hidden="1" customHeight="1" outlineLevel="3" thickBot="1">
      <c r="B45" s="123"/>
      <c r="C45" s="124"/>
      <c r="D45" s="138"/>
      <c r="E45" s="139"/>
      <c r="F45" s="123"/>
      <c r="G45" s="123"/>
      <c r="H45" s="123"/>
      <c r="I45" s="127"/>
      <c r="J45" s="128"/>
      <c r="K45" s="129"/>
      <c r="L45" s="82" t="str">
        <f t="shared" si="2"/>
        <v/>
      </c>
      <c r="M45" s="25"/>
      <c r="N45" s="27" t="str">
        <f t="shared" si="0"/>
        <v/>
      </c>
      <c r="O45" s="26"/>
      <c r="P45" s="25"/>
      <c r="Q45" s="27" t="str">
        <f t="shared" si="1"/>
        <v/>
      </c>
    </row>
    <row r="46" spans="2:17" ht="46" hidden="1" customHeight="1" outlineLevel="3" thickBot="1">
      <c r="B46" s="123"/>
      <c r="C46" s="124"/>
      <c r="D46" s="138"/>
      <c r="E46" s="139"/>
      <c r="F46" s="123"/>
      <c r="G46" s="123"/>
      <c r="H46" s="123"/>
      <c r="I46" s="127"/>
      <c r="J46" s="128"/>
      <c r="K46" s="129"/>
      <c r="L46" s="82" t="str">
        <f t="shared" si="2"/>
        <v/>
      </c>
      <c r="M46" s="25"/>
      <c r="N46" s="27" t="str">
        <f t="shared" si="0"/>
        <v/>
      </c>
      <c r="O46" s="26"/>
      <c r="P46" s="25"/>
      <c r="Q46" s="27" t="str">
        <f t="shared" si="1"/>
        <v/>
      </c>
    </row>
    <row r="47" spans="2:17" ht="46" hidden="1" customHeight="1" outlineLevel="3" thickBot="1">
      <c r="B47" s="123"/>
      <c r="C47" s="124"/>
      <c r="D47" s="138"/>
      <c r="E47" s="139"/>
      <c r="F47" s="123"/>
      <c r="G47" s="123"/>
      <c r="H47" s="123"/>
      <c r="I47" s="127"/>
      <c r="J47" s="128"/>
      <c r="K47" s="129"/>
      <c r="L47" s="82" t="str">
        <f t="shared" si="2"/>
        <v/>
      </c>
      <c r="M47" s="25"/>
      <c r="N47" s="27" t="str">
        <f t="shared" si="0"/>
        <v/>
      </c>
      <c r="O47" s="26"/>
      <c r="P47" s="25"/>
      <c r="Q47" s="27" t="str">
        <f t="shared" si="1"/>
        <v/>
      </c>
    </row>
    <row r="48" spans="2:17" ht="46" hidden="1" customHeight="1" outlineLevel="3" thickBot="1">
      <c r="B48" s="123"/>
      <c r="C48" s="124"/>
      <c r="D48" s="138"/>
      <c r="E48" s="139"/>
      <c r="F48" s="123"/>
      <c r="G48" s="123"/>
      <c r="H48" s="123"/>
      <c r="I48" s="127"/>
      <c r="J48" s="128"/>
      <c r="K48" s="129"/>
      <c r="L48" s="82" t="str">
        <f t="shared" si="2"/>
        <v/>
      </c>
      <c r="M48" s="25"/>
      <c r="N48" s="27" t="str">
        <f t="shared" si="0"/>
        <v/>
      </c>
      <c r="O48" s="26"/>
      <c r="P48" s="25"/>
      <c r="Q48" s="27" t="str">
        <f t="shared" si="1"/>
        <v/>
      </c>
    </row>
    <row r="49" spans="1:17" ht="46" hidden="1" customHeight="1" outlineLevel="3" thickBot="1">
      <c r="B49" s="123"/>
      <c r="C49" s="124"/>
      <c r="D49" s="138"/>
      <c r="E49" s="139"/>
      <c r="F49" s="123"/>
      <c r="G49" s="123"/>
      <c r="H49" s="123"/>
      <c r="I49" s="127"/>
      <c r="J49" s="128"/>
      <c r="K49" s="129"/>
      <c r="L49" s="82" t="str">
        <f t="shared" si="2"/>
        <v/>
      </c>
      <c r="M49" s="25"/>
      <c r="N49" s="27" t="str">
        <f t="shared" si="0"/>
        <v/>
      </c>
      <c r="O49" s="26"/>
      <c r="P49" s="25"/>
      <c r="Q49" s="27" t="str">
        <f t="shared" si="1"/>
        <v/>
      </c>
    </row>
    <row r="50" spans="1:17" ht="46" hidden="1" customHeight="1" outlineLevel="3" thickBot="1">
      <c r="B50" s="123"/>
      <c r="C50" s="124"/>
      <c r="D50" s="138"/>
      <c r="E50" s="139"/>
      <c r="F50" s="123"/>
      <c r="G50" s="123"/>
      <c r="H50" s="123"/>
      <c r="I50" s="127"/>
      <c r="J50" s="128"/>
      <c r="K50" s="129"/>
      <c r="L50" s="82" t="str">
        <f t="shared" si="2"/>
        <v/>
      </c>
      <c r="M50" s="25"/>
      <c r="N50" s="27" t="str">
        <f t="shared" si="0"/>
        <v/>
      </c>
      <c r="O50" s="26"/>
      <c r="P50" s="25"/>
      <c r="Q50" s="27" t="str">
        <f t="shared" si="1"/>
        <v/>
      </c>
    </row>
    <row r="51" spans="1:17" ht="46" hidden="1" customHeight="1" outlineLevel="3" thickBot="1">
      <c r="B51" s="123"/>
      <c r="C51" s="124"/>
      <c r="D51" s="138"/>
      <c r="E51" s="139"/>
      <c r="F51" s="123"/>
      <c r="G51" s="123"/>
      <c r="H51" s="123"/>
      <c r="I51" s="127"/>
      <c r="J51" s="128"/>
      <c r="K51" s="129"/>
      <c r="L51" s="82" t="str">
        <f t="shared" si="2"/>
        <v/>
      </c>
      <c r="M51" s="25"/>
      <c r="N51" s="27" t="str">
        <f t="shared" si="0"/>
        <v/>
      </c>
      <c r="O51" s="26"/>
      <c r="P51" s="25"/>
      <c r="Q51" s="27" t="str">
        <f t="shared" si="1"/>
        <v/>
      </c>
    </row>
    <row r="52" spans="1:17" ht="46" hidden="1" customHeight="1" outlineLevel="3" thickBot="1">
      <c r="B52" s="123"/>
      <c r="C52" s="124"/>
      <c r="D52" s="138"/>
      <c r="E52" s="139"/>
      <c r="F52" s="123"/>
      <c r="G52" s="123"/>
      <c r="H52" s="123"/>
      <c r="I52" s="127"/>
      <c r="J52" s="128"/>
      <c r="K52" s="129"/>
      <c r="L52" s="82" t="str">
        <f t="shared" si="2"/>
        <v/>
      </c>
      <c r="M52" s="25"/>
      <c r="N52" s="27" t="str">
        <f t="shared" si="0"/>
        <v/>
      </c>
      <c r="O52" s="26"/>
      <c r="P52" s="25"/>
      <c r="Q52" s="27" t="str">
        <f t="shared" si="1"/>
        <v/>
      </c>
    </row>
    <row r="53" spans="1:17" ht="46" hidden="1" customHeight="1" outlineLevel="3" thickBot="1">
      <c r="B53" s="123"/>
      <c r="C53" s="124"/>
      <c r="D53" s="138"/>
      <c r="E53" s="139"/>
      <c r="F53" s="123"/>
      <c r="G53" s="123"/>
      <c r="H53" s="123"/>
      <c r="I53" s="127"/>
      <c r="J53" s="128"/>
      <c r="K53" s="129"/>
      <c r="L53" s="82" t="str">
        <f t="shared" si="2"/>
        <v/>
      </c>
      <c r="M53" s="25"/>
      <c r="N53" s="27" t="str">
        <f t="shared" si="0"/>
        <v/>
      </c>
      <c r="O53" s="26"/>
      <c r="P53" s="25"/>
      <c r="Q53" s="27" t="str">
        <f t="shared" si="1"/>
        <v/>
      </c>
    </row>
    <row r="54" spans="1:17" ht="46" hidden="1" customHeight="1" outlineLevel="3" thickBot="1">
      <c r="B54" s="123"/>
      <c r="C54" s="124"/>
      <c r="D54" s="138"/>
      <c r="E54" s="139"/>
      <c r="F54" s="123"/>
      <c r="G54" s="123"/>
      <c r="H54" s="123"/>
      <c r="I54" s="127"/>
      <c r="J54" s="128"/>
      <c r="K54" s="129"/>
      <c r="L54" s="82" t="str">
        <f t="shared" si="2"/>
        <v/>
      </c>
      <c r="M54" s="25"/>
      <c r="N54" s="27" t="str">
        <f t="shared" si="0"/>
        <v/>
      </c>
      <c r="O54" s="26"/>
      <c r="P54" s="25"/>
      <c r="Q54" s="27" t="str">
        <f t="shared" si="1"/>
        <v/>
      </c>
    </row>
    <row r="55" spans="1:17" ht="46" hidden="1" customHeight="1" outlineLevel="3" thickBot="1">
      <c r="B55" s="123"/>
      <c r="C55" s="124"/>
      <c r="D55" s="138"/>
      <c r="E55" s="139"/>
      <c r="F55" s="123"/>
      <c r="G55" s="123"/>
      <c r="H55" s="123"/>
      <c r="I55" s="127"/>
      <c r="J55" s="128"/>
      <c r="K55" s="129"/>
      <c r="L55" s="82" t="str">
        <f t="shared" si="2"/>
        <v/>
      </c>
      <c r="M55" s="25"/>
      <c r="N55" s="27" t="str">
        <f t="shared" si="0"/>
        <v/>
      </c>
      <c r="O55" s="26"/>
      <c r="P55" s="25"/>
      <c r="Q55" s="27" t="str">
        <f t="shared" si="1"/>
        <v/>
      </c>
    </row>
    <row r="56" spans="1:17" ht="46" hidden="1" customHeight="1" outlineLevel="3" thickBot="1">
      <c r="B56" s="123"/>
      <c r="C56" s="124"/>
      <c r="D56" s="138"/>
      <c r="E56" s="139"/>
      <c r="F56" s="123"/>
      <c r="G56" s="123"/>
      <c r="H56" s="123"/>
      <c r="I56" s="127"/>
      <c r="J56" s="128"/>
      <c r="K56" s="129"/>
      <c r="L56" s="82" t="str">
        <f t="shared" si="2"/>
        <v/>
      </c>
      <c r="M56" s="25"/>
      <c r="N56" s="27" t="str">
        <f t="shared" si="0"/>
        <v/>
      </c>
      <c r="O56" s="26"/>
      <c r="P56" s="25"/>
      <c r="Q56" s="27" t="str">
        <f t="shared" si="1"/>
        <v/>
      </c>
    </row>
    <row r="57" spans="1:17" ht="46" hidden="1" customHeight="1" outlineLevel="3" thickBot="1">
      <c r="B57" s="123"/>
      <c r="C57" s="124"/>
      <c r="D57" s="138"/>
      <c r="E57" s="139"/>
      <c r="F57" s="123"/>
      <c r="G57" s="123"/>
      <c r="H57" s="123"/>
      <c r="I57" s="127"/>
      <c r="J57" s="128"/>
      <c r="K57" s="129"/>
      <c r="L57" s="82" t="str">
        <f t="shared" si="2"/>
        <v/>
      </c>
      <c r="M57" s="25"/>
      <c r="N57" s="27" t="str">
        <f t="shared" si="0"/>
        <v/>
      </c>
      <c r="O57" s="26"/>
      <c r="P57" s="25"/>
      <c r="Q57" s="27" t="str">
        <f t="shared" si="1"/>
        <v/>
      </c>
    </row>
    <row r="58" spans="1:17" ht="46" hidden="1" customHeight="1" outlineLevel="3" thickBot="1">
      <c r="B58" s="123"/>
      <c r="C58" s="124"/>
      <c r="D58" s="138"/>
      <c r="E58" s="139"/>
      <c r="F58" s="123"/>
      <c r="G58" s="123"/>
      <c r="H58" s="123"/>
      <c r="I58" s="127"/>
      <c r="J58" s="128"/>
      <c r="K58" s="129"/>
      <c r="L58" s="82" t="str">
        <f t="shared" si="2"/>
        <v/>
      </c>
      <c r="M58" s="25"/>
      <c r="N58" s="27" t="str">
        <f t="shared" si="0"/>
        <v/>
      </c>
      <c r="O58" s="26"/>
      <c r="P58" s="25"/>
      <c r="Q58" s="27" t="str">
        <f t="shared" si="1"/>
        <v/>
      </c>
    </row>
    <row r="59" spans="1:17" ht="46" hidden="1" customHeight="1" outlineLevel="3" thickBot="1">
      <c r="B59" s="123"/>
      <c r="C59" s="124"/>
      <c r="D59" s="138"/>
      <c r="E59" s="139"/>
      <c r="F59" s="123"/>
      <c r="G59" s="123"/>
      <c r="H59" s="123"/>
      <c r="I59" s="127"/>
      <c r="J59" s="128"/>
      <c r="K59" s="129"/>
      <c r="L59" s="82" t="str">
        <f t="shared" si="2"/>
        <v/>
      </c>
      <c r="M59" s="25"/>
      <c r="N59" s="27" t="str">
        <f t="shared" si="0"/>
        <v/>
      </c>
      <c r="O59" s="26"/>
      <c r="P59" s="25"/>
      <c r="Q59" s="27" t="str">
        <f t="shared" si="1"/>
        <v/>
      </c>
    </row>
    <row r="60" spans="1:17" ht="46" hidden="1" customHeight="1" outlineLevel="3" thickBot="1">
      <c r="B60" s="123"/>
      <c r="C60" s="124"/>
      <c r="D60" s="138"/>
      <c r="E60" s="139"/>
      <c r="F60" s="123"/>
      <c r="G60" s="123"/>
      <c r="H60" s="123"/>
      <c r="I60" s="127"/>
      <c r="J60" s="128"/>
      <c r="K60" s="129"/>
      <c r="L60" s="82" t="str">
        <f t="shared" si="2"/>
        <v/>
      </c>
      <c r="M60" s="25"/>
      <c r="N60" s="27" t="str">
        <f t="shared" si="0"/>
        <v/>
      </c>
      <c r="O60" s="26"/>
      <c r="P60" s="25"/>
      <c r="Q60" s="27" t="str">
        <f t="shared" si="1"/>
        <v/>
      </c>
    </row>
    <row r="61" spans="1:17" ht="46" hidden="1" customHeight="1" outlineLevel="3" thickBot="1">
      <c r="B61" s="123"/>
      <c r="C61" s="124"/>
      <c r="D61" s="138"/>
      <c r="E61" s="139"/>
      <c r="F61" s="123"/>
      <c r="G61" s="123"/>
      <c r="H61" s="123"/>
      <c r="I61" s="127"/>
      <c r="J61" s="128"/>
      <c r="K61" s="129"/>
      <c r="L61" s="82" t="str">
        <f t="shared" si="2"/>
        <v/>
      </c>
      <c r="M61" s="25"/>
      <c r="N61" s="27" t="str">
        <f t="shared" si="0"/>
        <v/>
      </c>
      <c r="O61" s="26"/>
      <c r="P61" s="25"/>
      <c r="Q61" s="27" t="str">
        <f t="shared" si="1"/>
        <v/>
      </c>
    </row>
    <row r="62" spans="1:17" ht="46" hidden="1" customHeight="1" outlineLevel="3" thickBot="1">
      <c r="B62" s="123"/>
      <c r="C62" s="124"/>
      <c r="D62" s="138"/>
      <c r="E62" s="139"/>
      <c r="F62" s="123"/>
      <c r="G62" s="123"/>
      <c r="H62" s="123"/>
      <c r="I62" s="127"/>
      <c r="J62" s="128"/>
      <c r="K62" s="129"/>
      <c r="L62" s="82" t="str">
        <f t="shared" si="2"/>
        <v/>
      </c>
      <c r="M62" s="25"/>
      <c r="N62" s="27" t="str">
        <f t="shared" si="0"/>
        <v/>
      </c>
      <c r="O62" s="26"/>
      <c r="P62" s="25"/>
      <c r="Q62" s="27" t="str">
        <f t="shared" si="1"/>
        <v/>
      </c>
    </row>
    <row r="63" spans="1:17" ht="73" collapsed="1" thickBot="1">
      <c r="A63" s="111" t="s">
        <v>270</v>
      </c>
      <c r="D63" s="23"/>
      <c r="L63" s="81"/>
      <c r="M63" s="25"/>
      <c r="N63" s="29"/>
      <c r="O63" s="26"/>
      <c r="P63" s="25"/>
      <c r="Q63" s="29"/>
    </row>
    <row r="64" spans="1:17" ht="19" thickBot="1">
      <c r="B64" s="133" t="s">
        <v>83</v>
      </c>
      <c r="C64" s="134"/>
      <c r="D64" s="134"/>
      <c r="E64" s="134"/>
      <c r="F64" s="134"/>
      <c r="G64" s="134"/>
      <c r="H64" s="134"/>
      <c r="I64" s="134"/>
      <c r="J64" s="134"/>
      <c r="K64" s="134"/>
      <c r="L64" s="134"/>
      <c r="M64" s="134"/>
      <c r="N64" s="134"/>
      <c r="O64" s="134"/>
      <c r="P64" s="134"/>
      <c r="Q64" s="135"/>
    </row>
    <row r="65" spans="2:17" ht="16" customHeight="1" thickBot="1">
      <c r="B65" s="177" t="s">
        <v>68</v>
      </c>
      <c r="C65" s="142" t="s">
        <v>101</v>
      </c>
      <c r="D65" s="142" t="s">
        <v>102</v>
      </c>
      <c r="E65" s="181" t="s">
        <v>37</v>
      </c>
      <c r="F65" s="140" t="s">
        <v>242</v>
      </c>
      <c r="G65" s="179" t="s">
        <v>63</v>
      </c>
      <c r="H65" s="179" t="s">
        <v>64</v>
      </c>
      <c r="I65" s="142" t="s">
        <v>1</v>
      </c>
      <c r="J65" s="175" t="s">
        <v>0</v>
      </c>
      <c r="K65" s="148" t="s">
        <v>2</v>
      </c>
      <c r="L65" s="146" t="s">
        <v>80</v>
      </c>
      <c r="M65" s="144" t="s">
        <v>76</v>
      </c>
      <c r="N65" s="146" t="s">
        <v>237</v>
      </c>
      <c r="O65" s="26"/>
      <c r="P65" s="130" t="s">
        <v>235</v>
      </c>
      <c r="Q65" s="132"/>
    </row>
    <row r="66" spans="2:17" ht="47.5" customHeight="1" thickBot="1">
      <c r="B66" s="178"/>
      <c r="C66" s="143"/>
      <c r="D66" s="143"/>
      <c r="E66" s="182"/>
      <c r="F66" s="141"/>
      <c r="G66" s="180"/>
      <c r="H66" s="180"/>
      <c r="I66" s="143"/>
      <c r="J66" s="176"/>
      <c r="K66" s="149"/>
      <c r="L66" s="147"/>
      <c r="M66" s="145"/>
      <c r="N66" s="147"/>
      <c r="O66" s="26"/>
      <c r="P66" s="79" t="s">
        <v>40</v>
      </c>
      <c r="Q66" s="80" t="s">
        <v>236</v>
      </c>
    </row>
    <row r="67" spans="2:17" ht="15" customHeight="1" thickBot="1">
      <c r="B67" s="125"/>
      <c r="C67" s="123"/>
      <c r="D67" s="123"/>
      <c r="E67" s="125"/>
      <c r="F67" s="125"/>
      <c r="G67" s="125"/>
      <c r="H67" s="125"/>
      <c r="I67" s="123"/>
      <c r="J67" s="123"/>
      <c r="K67" s="126"/>
      <c r="L67" s="123"/>
      <c r="M67" s="78" t="str">
        <f t="shared" ref="M67:M257" si="3">IFERROR(IF(L67&lt;&gt;"",L67/$M$8,""),"")</f>
        <v/>
      </c>
      <c r="N67" s="27" t="str">
        <f>IF($B67&lt;&gt;"",K67*$L67,"")</f>
        <v/>
      </c>
      <c r="O67" s="26"/>
      <c r="P67" s="27">
        <f>IFERROR($K67*(1-IF(J67="Yes",$I$270,0))*(1-IF(($N$267-$N$270)&gt;'Discount Structure'!$A$4,$I$271,0)),0)</f>
        <v>0</v>
      </c>
      <c r="Q67" s="27" t="str">
        <f>IF($B67&lt;&gt;"",P67*$L67,"")</f>
        <v/>
      </c>
    </row>
    <row r="68" spans="2:17" ht="15" customHeight="1" thickBot="1">
      <c r="B68" s="125"/>
      <c r="C68" s="123"/>
      <c r="D68" s="123"/>
      <c r="E68" s="125"/>
      <c r="F68" s="125"/>
      <c r="G68" s="125"/>
      <c r="H68" s="125"/>
      <c r="I68" s="123"/>
      <c r="J68" s="123"/>
      <c r="K68" s="126"/>
      <c r="L68" s="123"/>
      <c r="M68" s="78" t="str">
        <f t="shared" si="3"/>
        <v/>
      </c>
      <c r="N68" s="27" t="str">
        <f t="shared" ref="N68:N131" si="4">IF($B68&lt;&gt;"",K68*$L68,"")</f>
        <v/>
      </c>
      <c r="O68" s="26"/>
      <c r="P68" s="27">
        <f>IFERROR($K68*(1-IF(J68="Yes",$I$270,0))*(1-IF(($N$267-$N$270)&gt;'Discount Structure'!$A$4,$I$271,0)),0)</f>
        <v>0</v>
      </c>
      <c r="Q68" s="27" t="str">
        <f>IF($B68&lt;&gt;"",P68*$L68,"")</f>
        <v/>
      </c>
    </row>
    <row r="69" spans="2:17" ht="15" customHeight="1" thickBot="1">
      <c r="B69" s="125"/>
      <c r="C69" s="123"/>
      <c r="D69" s="123"/>
      <c r="E69" s="125"/>
      <c r="F69" s="125"/>
      <c r="G69" s="125"/>
      <c r="H69" s="125"/>
      <c r="I69" s="123"/>
      <c r="J69" s="123"/>
      <c r="K69" s="126"/>
      <c r="L69" s="123"/>
      <c r="M69" s="78" t="str">
        <f t="shared" si="3"/>
        <v/>
      </c>
      <c r="N69" s="27" t="str">
        <f t="shared" si="4"/>
        <v/>
      </c>
      <c r="O69" s="26"/>
      <c r="P69" s="27">
        <f>IFERROR($K69*(1-IF(J69="Yes",$I$270,0))*(1-IF(($N$267-$N$270)&gt;'Discount Structure'!$A$4,$I$271,0)),0)</f>
        <v>0</v>
      </c>
      <c r="Q69" s="27" t="str">
        <f t="shared" ref="Q69:Q132" si="5">IF($B69&lt;&gt;"",P69*$L69,"")</f>
        <v/>
      </c>
    </row>
    <row r="70" spans="2:17" ht="15" customHeight="1" thickBot="1">
      <c r="B70" s="125"/>
      <c r="C70" s="123"/>
      <c r="D70" s="123"/>
      <c r="E70" s="125"/>
      <c r="F70" s="125"/>
      <c r="G70" s="125"/>
      <c r="H70" s="125"/>
      <c r="I70" s="123"/>
      <c r="J70" s="123"/>
      <c r="K70" s="126"/>
      <c r="L70" s="123"/>
      <c r="M70" s="78" t="str">
        <f t="shared" si="3"/>
        <v/>
      </c>
      <c r="N70" s="27" t="str">
        <f t="shared" si="4"/>
        <v/>
      </c>
      <c r="O70" s="26"/>
      <c r="P70" s="27">
        <f>IFERROR($K70*(1-IF(J70="Yes",$I$270,0))*(1-IF(($N$267-$N$270)&gt;'Discount Structure'!$A$4,$I$271,0)),0)</f>
        <v>0</v>
      </c>
      <c r="Q70" s="27" t="str">
        <f t="shared" si="5"/>
        <v/>
      </c>
    </row>
    <row r="71" spans="2:17" ht="15" customHeight="1" thickBot="1">
      <c r="B71" s="125"/>
      <c r="C71" s="123"/>
      <c r="D71" s="123"/>
      <c r="E71" s="125"/>
      <c r="F71" s="125"/>
      <c r="G71" s="125"/>
      <c r="H71" s="125"/>
      <c r="I71" s="123"/>
      <c r="J71" s="123"/>
      <c r="K71" s="126"/>
      <c r="L71" s="123"/>
      <c r="M71" s="78" t="str">
        <f t="shared" si="3"/>
        <v/>
      </c>
      <c r="N71" s="27" t="str">
        <f t="shared" si="4"/>
        <v/>
      </c>
      <c r="O71" s="26"/>
      <c r="P71" s="27">
        <f>IFERROR($K71*(1-IF(J71="Yes",$I$270,0))*(1-IF(($N$267-$N$270)&gt;'Discount Structure'!$A$4,$I$271,0)),0)</f>
        <v>0</v>
      </c>
      <c r="Q71" s="27" t="str">
        <f t="shared" si="5"/>
        <v/>
      </c>
    </row>
    <row r="72" spans="2:17" ht="15" customHeight="1" thickBot="1">
      <c r="B72" s="125"/>
      <c r="C72" s="123"/>
      <c r="D72" s="123"/>
      <c r="E72" s="125"/>
      <c r="F72" s="125"/>
      <c r="G72" s="125"/>
      <c r="H72" s="125"/>
      <c r="I72" s="123"/>
      <c r="J72" s="123"/>
      <c r="K72" s="126"/>
      <c r="L72" s="123"/>
      <c r="M72" s="78" t="str">
        <f t="shared" si="3"/>
        <v/>
      </c>
      <c r="N72" s="27" t="str">
        <f t="shared" si="4"/>
        <v/>
      </c>
      <c r="O72" s="26"/>
      <c r="P72" s="27">
        <f>IFERROR($K72*(1-IF(J72="Yes",$I$270,0))*(1-IF(($N$267-$N$270)&gt;'Discount Structure'!$A$4,$I$271,0)),0)</f>
        <v>0</v>
      </c>
      <c r="Q72" s="27" t="str">
        <f t="shared" si="5"/>
        <v/>
      </c>
    </row>
    <row r="73" spans="2:17" ht="15" customHeight="1" thickBot="1">
      <c r="B73" s="125"/>
      <c r="C73" s="123"/>
      <c r="D73" s="123"/>
      <c r="E73" s="125"/>
      <c r="F73" s="125"/>
      <c r="G73" s="125"/>
      <c r="H73" s="125"/>
      <c r="I73" s="123"/>
      <c r="J73" s="123"/>
      <c r="K73" s="126"/>
      <c r="L73" s="123"/>
      <c r="M73" s="78" t="str">
        <f t="shared" si="3"/>
        <v/>
      </c>
      <c r="N73" s="27" t="str">
        <f t="shared" si="4"/>
        <v/>
      </c>
      <c r="O73" s="26"/>
      <c r="P73" s="27">
        <f>IFERROR($K73*(1-IF(J73="Yes",$I$270,0))*(1-IF(($N$267-$N$270)&gt;'Discount Structure'!$A$4,$I$271,0)),0)</f>
        <v>0</v>
      </c>
      <c r="Q73" s="27" t="str">
        <f t="shared" si="5"/>
        <v/>
      </c>
    </row>
    <row r="74" spans="2:17" ht="15" customHeight="1" thickBot="1">
      <c r="B74" s="125"/>
      <c r="C74" s="123"/>
      <c r="D74" s="123"/>
      <c r="E74" s="125"/>
      <c r="F74" s="125"/>
      <c r="G74" s="125"/>
      <c r="H74" s="125"/>
      <c r="I74" s="123"/>
      <c r="J74" s="123"/>
      <c r="K74" s="126"/>
      <c r="L74" s="123"/>
      <c r="M74" s="78" t="str">
        <f t="shared" si="3"/>
        <v/>
      </c>
      <c r="N74" s="27" t="str">
        <f t="shared" si="4"/>
        <v/>
      </c>
      <c r="O74" s="26"/>
      <c r="P74" s="27">
        <f>IFERROR($K74*(1-IF(J74="Yes",$I$270,0))*(1-IF(($N$267-$N$270)&gt;'Discount Structure'!$A$4,$I$271,0)),0)</f>
        <v>0</v>
      </c>
      <c r="Q74" s="27" t="str">
        <f t="shared" si="5"/>
        <v/>
      </c>
    </row>
    <row r="75" spans="2:17" ht="15" customHeight="1" thickBot="1">
      <c r="B75" s="125"/>
      <c r="C75" s="123"/>
      <c r="D75" s="123"/>
      <c r="E75" s="125"/>
      <c r="F75" s="125"/>
      <c r="G75" s="125"/>
      <c r="H75" s="125"/>
      <c r="I75" s="123"/>
      <c r="J75" s="123"/>
      <c r="K75" s="126"/>
      <c r="L75" s="123"/>
      <c r="M75" s="78" t="str">
        <f t="shared" si="3"/>
        <v/>
      </c>
      <c r="N75" s="27" t="str">
        <f t="shared" si="4"/>
        <v/>
      </c>
      <c r="O75" s="26"/>
      <c r="P75" s="27">
        <f>IFERROR($K75*(1-IF(J75="Yes",$I$270,0))*(1-IF(($N$267-$N$270)&gt;'Discount Structure'!$A$4,$I$271,0)),0)</f>
        <v>0</v>
      </c>
      <c r="Q75" s="27" t="str">
        <f t="shared" si="5"/>
        <v/>
      </c>
    </row>
    <row r="76" spans="2:17" ht="15" customHeight="1" thickBot="1">
      <c r="B76" s="125"/>
      <c r="C76" s="123"/>
      <c r="D76" s="123"/>
      <c r="E76" s="125"/>
      <c r="F76" s="125"/>
      <c r="G76" s="125"/>
      <c r="H76" s="125"/>
      <c r="I76" s="123"/>
      <c r="J76" s="123"/>
      <c r="K76" s="126"/>
      <c r="L76" s="123"/>
      <c r="M76" s="78" t="str">
        <f t="shared" si="3"/>
        <v/>
      </c>
      <c r="N76" s="27" t="str">
        <f t="shared" si="4"/>
        <v/>
      </c>
      <c r="O76" s="26"/>
      <c r="P76" s="27">
        <f>IFERROR($K76*(1-IF(J76="Yes",$I$270,0))*(1-IF(($N$267-$N$270)&gt;'Discount Structure'!$A$4,$I$271,0)),0)</f>
        <v>0</v>
      </c>
      <c r="Q76" s="27" t="str">
        <f t="shared" si="5"/>
        <v/>
      </c>
    </row>
    <row r="77" spans="2:17" ht="15" hidden="1" customHeight="1" outlineLevel="1" thickBot="1">
      <c r="B77" s="125"/>
      <c r="C77" s="123"/>
      <c r="D77" s="123"/>
      <c r="E77" s="125"/>
      <c r="F77" s="125"/>
      <c r="G77" s="125"/>
      <c r="H77" s="125"/>
      <c r="I77" s="123"/>
      <c r="J77" s="123"/>
      <c r="K77" s="126"/>
      <c r="L77" s="123"/>
      <c r="M77" s="78" t="str">
        <f t="shared" si="3"/>
        <v/>
      </c>
      <c r="N77" s="27" t="str">
        <f t="shared" si="4"/>
        <v/>
      </c>
      <c r="O77" s="26"/>
      <c r="P77" s="27">
        <f>IFERROR($K77*(1-IF(J77="Yes",$I$270,0))*(1-IF(($N$267-$N$270)&gt;'Discount Structure'!$A$4,$I$271,0)),0)</f>
        <v>0</v>
      </c>
      <c r="Q77" s="27" t="str">
        <f t="shared" si="5"/>
        <v/>
      </c>
    </row>
    <row r="78" spans="2:17" ht="15" hidden="1" customHeight="1" outlineLevel="1" thickBot="1">
      <c r="B78" s="125"/>
      <c r="C78" s="123"/>
      <c r="D78" s="123"/>
      <c r="E78" s="125"/>
      <c r="F78" s="125"/>
      <c r="G78" s="125"/>
      <c r="H78" s="125"/>
      <c r="I78" s="123"/>
      <c r="J78" s="123"/>
      <c r="K78" s="126"/>
      <c r="L78" s="123"/>
      <c r="M78" s="78" t="str">
        <f t="shared" si="3"/>
        <v/>
      </c>
      <c r="N78" s="27" t="str">
        <f t="shared" si="4"/>
        <v/>
      </c>
      <c r="O78" s="26"/>
      <c r="P78" s="27">
        <f>IFERROR($K78*(1-IF(J78="Yes",$I$270,0))*(1-IF(($N$267-$N$270)&gt;'Discount Structure'!$A$4,$I$271,0)),0)</f>
        <v>0</v>
      </c>
      <c r="Q78" s="27" t="str">
        <f t="shared" si="5"/>
        <v/>
      </c>
    </row>
    <row r="79" spans="2:17" ht="15" hidden="1" customHeight="1" outlineLevel="1" thickBot="1">
      <c r="B79" s="125"/>
      <c r="C79" s="123"/>
      <c r="D79" s="123"/>
      <c r="E79" s="125"/>
      <c r="F79" s="125"/>
      <c r="G79" s="125"/>
      <c r="H79" s="125"/>
      <c r="I79" s="123"/>
      <c r="J79" s="123"/>
      <c r="K79" s="126"/>
      <c r="L79" s="123"/>
      <c r="M79" s="78" t="str">
        <f t="shared" si="3"/>
        <v/>
      </c>
      <c r="N79" s="27" t="str">
        <f t="shared" si="4"/>
        <v/>
      </c>
      <c r="O79" s="26"/>
      <c r="P79" s="27">
        <f>IFERROR($K79*(1-IF(J79="Yes",$I$270,0))*(1-IF(($N$267-$N$270)&gt;'Discount Structure'!$A$4,$I$271,0)),0)</f>
        <v>0</v>
      </c>
      <c r="Q79" s="27" t="str">
        <f t="shared" si="5"/>
        <v/>
      </c>
    </row>
    <row r="80" spans="2:17" ht="15" hidden="1" customHeight="1" outlineLevel="1" thickBot="1">
      <c r="B80" s="125"/>
      <c r="C80" s="123"/>
      <c r="D80" s="123"/>
      <c r="E80" s="125"/>
      <c r="F80" s="125"/>
      <c r="G80" s="125"/>
      <c r="H80" s="125"/>
      <c r="I80" s="123"/>
      <c r="J80" s="123"/>
      <c r="K80" s="126"/>
      <c r="L80" s="123"/>
      <c r="M80" s="78" t="str">
        <f t="shared" si="3"/>
        <v/>
      </c>
      <c r="N80" s="27" t="str">
        <f t="shared" si="4"/>
        <v/>
      </c>
      <c r="O80" s="26"/>
      <c r="P80" s="27">
        <f>IFERROR($K80*(1-IF(J80="Yes",$I$270,0))*(1-IF(($N$267-$N$270)&gt;'Discount Structure'!$A$4,$I$271,0)),0)</f>
        <v>0</v>
      </c>
      <c r="Q80" s="27" t="str">
        <f t="shared" si="5"/>
        <v/>
      </c>
    </row>
    <row r="81" spans="2:17" ht="15" hidden="1" customHeight="1" outlineLevel="1" thickBot="1">
      <c r="B81" s="125"/>
      <c r="C81" s="123"/>
      <c r="D81" s="123"/>
      <c r="E81" s="125"/>
      <c r="F81" s="125"/>
      <c r="G81" s="125"/>
      <c r="H81" s="125"/>
      <c r="I81" s="123"/>
      <c r="J81" s="123"/>
      <c r="K81" s="126"/>
      <c r="L81" s="123"/>
      <c r="M81" s="78" t="str">
        <f t="shared" si="3"/>
        <v/>
      </c>
      <c r="N81" s="27" t="str">
        <f t="shared" si="4"/>
        <v/>
      </c>
      <c r="O81" s="26"/>
      <c r="P81" s="27">
        <f>IFERROR($K81*(1-IF(J81="Yes",$I$270,0))*(1-IF(($N$267-$N$270)&gt;'Discount Structure'!$A$4,$I$271,0)),0)</f>
        <v>0</v>
      </c>
      <c r="Q81" s="27" t="str">
        <f t="shared" si="5"/>
        <v/>
      </c>
    </row>
    <row r="82" spans="2:17" ht="15" hidden="1" customHeight="1" outlineLevel="1" thickBot="1">
      <c r="B82" s="125"/>
      <c r="C82" s="123"/>
      <c r="D82" s="123"/>
      <c r="E82" s="125"/>
      <c r="F82" s="125"/>
      <c r="G82" s="125"/>
      <c r="H82" s="125"/>
      <c r="I82" s="123"/>
      <c r="J82" s="123"/>
      <c r="K82" s="126"/>
      <c r="L82" s="123"/>
      <c r="M82" s="78" t="str">
        <f t="shared" si="3"/>
        <v/>
      </c>
      <c r="N82" s="27" t="str">
        <f t="shared" si="4"/>
        <v/>
      </c>
      <c r="O82" s="26"/>
      <c r="P82" s="27">
        <f>IFERROR($K82*(1-IF(J82="Yes",$I$270,0))*(1-IF(($N$267-$N$270)&gt;'Discount Structure'!$A$4,$I$271,0)),0)</f>
        <v>0</v>
      </c>
      <c r="Q82" s="27" t="str">
        <f t="shared" si="5"/>
        <v/>
      </c>
    </row>
    <row r="83" spans="2:17" ht="15" hidden="1" customHeight="1" outlineLevel="1" thickBot="1">
      <c r="B83" s="125"/>
      <c r="C83" s="123"/>
      <c r="D83" s="123"/>
      <c r="E83" s="125"/>
      <c r="F83" s="125"/>
      <c r="G83" s="125"/>
      <c r="H83" s="125"/>
      <c r="I83" s="123"/>
      <c r="J83" s="123"/>
      <c r="K83" s="126"/>
      <c r="L83" s="123"/>
      <c r="M83" s="78" t="str">
        <f t="shared" si="3"/>
        <v/>
      </c>
      <c r="N83" s="27" t="str">
        <f t="shared" si="4"/>
        <v/>
      </c>
      <c r="O83" s="26"/>
      <c r="P83" s="27">
        <f>IFERROR($K83*(1-IF(J83="Yes",$I$270,0))*(1-IF(($N$267-$N$270)&gt;'Discount Structure'!$A$4,$I$271,0)),0)</f>
        <v>0</v>
      </c>
      <c r="Q83" s="27" t="str">
        <f t="shared" si="5"/>
        <v/>
      </c>
    </row>
    <row r="84" spans="2:17" ht="15" hidden="1" customHeight="1" outlineLevel="1" thickBot="1">
      <c r="B84" s="125"/>
      <c r="C84" s="123"/>
      <c r="D84" s="123"/>
      <c r="E84" s="125"/>
      <c r="F84" s="125"/>
      <c r="G84" s="125"/>
      <c r="H84" s="125"/>
      <c r="I84" s="123"/>
      <c r="J84" s="123"/>
      <c r="K84" s="126"/>
      <c r="L84" s="123"/>
      <c r="M84" s="78" t="str">
        <f t="shared" si="3"/>
        <v/>
      </c>
      <c r="N84" s="27" t="str">
        <f t="shared" si="4"/>
        <v/>
      </c>
      <c r="O84" s="26"/>
      <c r="P84" s="27">
        <f>IFERROR($K84*(1-IF(J84="Yes",$I$270,0))*(1-IF(($N$267-$N$270)&gt;'Discount Structure'!$A$4,$I$271,0)),0)</f>
        <v>0</v>
      </c>
      <c r="Q84" s="27" t="str">
        <f t="shared" si="5"/>
        <v/>
      </c>
    </row>
    <row r="85" spans="2:17" ht="15" hidden="1" customHeight="1" outlineLevel="1" thickBot="1">
      <c r="B85" s="125"/>
      <c r="C85" s="123"/>
      <c r="D85" s="123"/>
      <c r="E85" s="125"/>
      <c r="F85" s="125"/>
      <c r="G85" s="125"/>
      <c r="H85" s="125"/>
      <c r="I85" s="123"/>
      <c r="J85" s="123"/>
      <c r="K85" s="126"/>
      <c r="L85" s="123"/>
      <c r="M85" s="78" t="str">
        <f t="shared" si="3"/>
        <v/>
      </c>
      <c r="N85" s="27" t="str">
        <f t="shared" si="4"/>
        <v/>
      </c>
      <c r="O85" s="26"/>
      <c r="P85" s="27">
        <f>IFERROR($K85*(1-IF(J85="Yes",$I$270,0))*(1-IF(($N$267-$N$270)&gt;'Discount Structure'!$A$4,$I$271,0)),0)</f>
        <v>0</v>
      </c>
      <c r="Q85" s="27" t="str">
        <f t="shared" si="5"/>
        <v/>
      </c>
    </row>
    <row r="86" spans="2:17" ht="15" hidden="1" customHeight="1" outlineLevel="1" thickBot="1">
      <c r="B86" s="125"/>
      <c r="C86" s="123"/>
      <c r="D86" s="123"/>
      <c r="E86" s="125"/>
      <c r="F86" s="125"/>
      <c r="G86" s="125"/>
      <c r="H86" s="125"/>
      <c r="I86" s="123"/>
      <c r="J86" s="123"/>
      <c r="K86" s="126"/>
      <c r="L86" s="123"/>
      <c r="M86" s="78" t="str">
        <f t="shared" si="3"/>
        <v/>
      </c>
      <c r="N86" s="27" t="str">
        <f t="shared" si="4"/>
        <v/>
      </c>
      <c r="O86" s="26"/>
      <c r="P86" s="27">
        <f>IFERROR($K86*(1-IF(J86="Yes",$I$270,0))*(1-IF(($N$267-$N$270)&gt;'Discount Structure'!$A$4,$I$271,0)),0)</f>
        <v>0</v>
      </c>
      <c r="Q86" s="27" t="str">
        <f t="shared" si="5"/>
        <v/>
      </c>
    </row>
    <row r="87" spans="2:17" ht="15" hidden="1" customHeight="1" outlineLevel="1" thickBot="1">
      <c r="B87" s="125"/>
      <c r="C87" s="123"/>
      <c r="D87" s="123"/>
      <c r="E87" s="125"/>
      <c r="F87" s="125"/>
      <c r="G87" s="125"/>
      <c r="H87" s="125"/>
      <c r="I87" s="123"/>
      <c r="J87" s="123"/>
      <c r="K87" s="126"/>
      <c r="L87" s="123"/>
      <c r="M87" s="78" t="str">
        <f t="shared" si="3"/>
        <v/>
      </c>
      <c r="N87" s="27" t="str">
        <f t="shared" si="4"/>
        <v/>
      </c>
      <c r="O87" s="26"/>
      <c r="P87" s="27">
        <f>IFERROR($K87*(1-IF(J87="Yes",$I$270,0))*(1-IF(($N$267-$N$270)&gt;'Discount Structure'!$A$4,$I$271,0)),0)</f>
        <v>0</v>
      </c>
      <c r="Q87" s="27" t="str">
        <f t="shared" si="5"/>
        <v/>
      </c>
    </row>
    <row r="88" spans="2:17" ht="15" hidden="1" customHeight="1" outlineLevel="1" thickBot="1">
      <c r="B88" s="125"/>
      <c r="C88" s="123"/>
      <c r="D88" s="123"/>
      <c r="E88" s="125"/>
      <c r="F88" s="125"/>
      <c r="G88" s="125"/>
      <c r="H88" s="125"/>
      <c r="I88" s="123"/>
      <c r="J88" s="123"/>
      <c r="K88" s="126"/>
      <c r="L88" s="123"/>
      <c r="M88" s="78" t="str">
        <f t="shared" si="3"/>
        <v/>
      </c>
      <c r="N88" s="27" t="str">
        <f t="shared" si="4"/>
        <v/>
      </c>
      <c r="O88" s="26"/>
      <c r="P88" s="27">
        <f>IFERROR($K88*(1-IF(J88="Yes",$I$270,0))*(1-IF(($N$267-$N$270)&gt;'Discount Structure'!$A$4,$I$271,0)),0)</f>
        <v>0</v>
      </c>
      <c r="Q88" s="27" t="str">
        <f t="shared" si="5"/>
        <v/>
      </c>
    </row>
    <row r="89" spans="2:17" ht="15" hidden="1" customHeight="1" outlineLevel="1" thickBot="1">
      <c r="B89" s="125"/>
      <c r="C89" s="123"/>
      <c r="D89" s="123"/>
      <c r="E89" s="125"/>
      <c r="F89" s="125"/>
      <c r="G89" s="125"/>
      <c r="H89" s="125"/>
      <c r="I89" s="123"/>
      <c r="J89" s="123"/>
      <c r="K89" s="126"/>
      <c r="L89" s="123"/>
      <c r="M89" s="78" t="str">
        <f t="shared" si="3"/>
        <v/>
      </c>
      <c r="N89" s="27" t="str">
        <f t="shared" si="4"/>
        <v/>
      </c>
      <c r="O89" s="26"/>
      <c r="P89" s="27">
        <f>IFERROR($K89*(1-IF(J89="Yes",$I$270,0))*(1-IF(($N$267-$N$270)&gt;'Discount Structure'!$A$4,$I$271,0)),0)</f>
        <v>0</v>
      </c>
      <c r="Q89" s="27" t="str">
        <f t="shared" si="5"/>
        <v/>
      </c>
    </row>
    <row r="90" spans="2:17" ht="15" hidden="1" customHeight="1" outlineLevel="1" thickBot="1">
      <c r="B90" s="125"/>
      <c r="C90" s="123"/>
      <c r="D90" s="123"/>
      <c r="E90" s="125"/>
      <c r="F90" s="125"/>
      <c r="G90" s="125"/>
      <c r="H90" s="125"/>
      <c r="I90" s="123"/>
      <c r="J90" s="123"/>
      <c r="K90" s="126"/>
      <c r="L90" s="123"/>
      <c r="M90" s="78" t="str">
        <f t="shared" si="3"/>
        <v/>
      </c>
      <c r="N90" s="27" t="str">
        <f t="shared" si="4"/>
        <v/>
      </c>
      <c r="O90" s="26"/>
      <c r="P90" s="27">
        <f>IFERROR($K90*(1-IF(J90="Yes",$I$270,0))*(1-IF(($N$267-$N$270)&gt;'Discount Structure'!$A$4,$I$271,0)),0)</f>
        <v>0</v>
      </c>
      <c r="Q90" s="27" t="str">
        <f t="shared" si="5"/>
        <v/>
      </c>
    </row>
    <row r="91" spans="2:17" ht="15" hidden="1" customHeight="1" outlineLevel="1" thickBot="1">
      <c r="B91" s="125"/>
      <c r="C91" s="123"/>
      <c r="D91" s="123"/>
      <c r="E91" s="125"/>
      <c r="F91" s="125"/>
      <c r="G91" s="125"/>
      <c r="H91" s="125"/>
      <c r="I91" s="123"/>
      <c r="J91" s="123"/>
      <c r="K91" s="126"/>
      <c r="L91" s="123"/>
      <c r="M91" s="78" t="str">
        <f t="shared" si="3"/>
        <v/>
      </c>
      <c r="N91" s="27" t="str">
        <f t="shared" si="4"/>
        <v/>
      </c>
      <c r="O91" s="26"/>
      <c r="P91" s="27">
        <f>IFERROR($K91*(1-IF(J91="Yes",$I$270,0))*(1-IF(($N$267-$N$270)&gt;'Discount Structure'!$A$4,$I$271,0)),0)</f>
        <v>0</v>
      </c>
      <c r="Q91" s="27" t="str">
        <f t="shared" si="5"/>
        <v/>
      </c>
    </row>
    <row r="92" spans="2:17" ht="15" hidden="1" customHeight="1" outlineLevel="2" collapsed="1" thickBot="1">
      <c r="B92" s="125"/>
      <c r="C92" s="123"/>
      <c r="D92" s="123"/>
      <c r="E92" s="125"/>
      <c r="F92" s="125"/>
      <c r="G92" s="125"/>
      <c r="H92" s="125"/>
      <c r="I92" s="123"/>
      <c r="J92" s="123"/>
      <c r="K92" s="126"/>
      <c r="L92" s="123"/>
      <c r="M92" s="78" t="str">
        <f t="shared" si="3"/>
        <v/>
      </c>
      <c r="N92" s="27" t="str">
        <f t="shared" si="4"/>
        <v/>
      </c>
      <c r="O92" s="26"/>
      <c r="P92" s="27">
        <f>IFERROR($K92*(1-IF(J92="Yes",$I$270,0))*(1-IF(($N$267-$N$270)&gt;'Discount Structure'!$A$4,$I$271,0)),0)</f>
        <v>0</v>
      </c>
      <c r="Q92" s="27" t="str">
        <f t="shared" si="5"/>
        <v/>
      </c>
    </row>
    <row r="93" spans="2:17" ht="15" hidden="1" customHeight="1" outlineLevel="2" thickBot="1">
      <c r="B93" s="125"/>
      <c r="C93" s="123"/>
      <c r="D93" s="123"/>
      <c r="E93" s="125"/>
      <c r="F93" s="125"/>
      <c r="G93" s="125"/>
      <c r="H93" s="125"/>
      <c r="I93" s="123"/>
      <c r="J93" s="123"/>
      <c r="K93" s="126"/>
      <c r="L93" s="123"/>
      <c r="M93" s="78" t="str">
        <f t="shared" si="3"/>
        <v/>
      </c>
      <c r="N93" s="27" t="str">
        <f t="shared" si="4"/>
        <v/>
      </c>
      <c r="O93" s="26"/>
      <c r="P93" s="27">
        <f>IFERROR($K93*(1-IF(J93="Yes",$I$270,0))*(1-IF(($N$267-$N$270)&gt;'Discount Structure'!$A$4,$I$271,0)),0)</f>
        <v>0</v>
      </c>
      <c r="Q93" s="27" t="str">
        <f t="shared" si="5"/>
        <v/>
      </c>
    </row>
    <row r="94" spans="2:17" ht="15" hidden="1" customHeight="1" outlineLevel="2" thickBot="1">
      <c r="B94" s="125"/>
      <c r="C94" s="123"/>
      <c r="D94" s="123"/>
      <c r="E94" s="125"/>
      <c r="F94" s="125"/>
      <c r="G94" s="125"/>
      <c r="H94" s="125"/>
      <c r="I94" s="123"/>
      <c r="J94" s="123"/>
      <c r="K94" s="126"/>
      <c r="L94" s="123"/>
      <c r="M94" s="78" t="str">
        <f t="shared" si="3"/>
        <v/>
      </c>
      <c r="N94" s="27" t="str">
        <f t="shared" si="4"/>
        <v/>
      </c>
      <c r="O94" s="26"/>
      <c r="P94" s="27">
        <f>IFERROR($K94*(1-IF(J94="Yes",$I$270,0))*(1-IF(($N$267-$N$270)&gt;'Discount Structure'!$A$4,$I$271,0)),0)</f>
        <v>0</v>
      </c>
      <c r="Q94" s="27" t="str">
        <f t="shared" si="5"/>
        <v/>
      </c>
    </row>
    <row r="95" spans="2:17" ht="15" hidden="1" customHeight="1" outlineLevel="2" thickBot="1">
      <c r="B95" s="125"/>
      <c r="C95" s="123"/>
      <c r="D95" s="123"/>
      <c r="E95" s="125"/>
      <c r="F95" s="125"/>
      <c r="G95" s="125"/>
      <c r="H95" s="125"/>
      <c r="I95" s="123"/>
      <c r="J95" s="123"/>
      <c r="K95" s="126"/>
      <c r="L95" s="123"/>
      <c r="M95" s="78" t="str">
        <f t="shared" si="3"/>
        <v/>
      </c>
      <c r="N95" s="27" t="str">
        <f t="shared" si="4"/>
        <v/>
      </c>
      <c r="O95" s="26"/>
      <c r="P95" s="27">
        <f>IFERROR($K95*(1-IF(J95="Yes",$I$270,0))*(1-IF(($N$267-$N$270)&gt;'Discount Structure'!$A$4,$I$271,0)),0)</f>
        <v>0</v>
      </c>
      <c r="Q95" s="27" t="str">
        <f t="shared" si="5"/>
        <v/>
      </c>
    </row>
    <row r="96" spans="2:17" ht="15" hidden="1" customHeight="1" outlineLevel="2" thickBot="1">
      <c r="B96" s="125"/>
      <c r="C96" s="123"/>
      <c r="D96" s="123"/>
      <c r="E96" s="125"/>
      <c r="F96" s="125"/>
      <c r="G96" s="125"/>
      <c r="H96" s="125"/>
      <c r="I96" s="123"/>
      <c r="J96" s="123"/>
      <c r="K96" s="126"/>
      <c r="L96" s="123"/>
      <c r="M96" s="78" t="str">
        <f t="shared" si="3"/>
        <v/>
      </c>
      <c r="N96" s="27" t="str">
        <f t="shared" si="4"/>
        <v/>
      </c>
      <c r="O96" s="26"/>
      <c r="P96" s="27">
        <f>IFERROR($K96*(1-IF(J96="Yes",$I$270,0))*(1-IF(($N$267-$N$270)&gt;'Discount Structure'!$A$4,$I$271,0)),0)</f>
        <v>0</v>
      </c>
      <c r="Q96" s="27" t="str">
        <f t="shared" si="5"/>
        <v/>
      </c>
    </row>
    <row r="97" spans="2:17" ht="15" hidden="1" customHeight="1" outlineLevel="2" thickBot="1">
      <c r="B97" s="125"/>
      <c r="C97" s="123"/>
      <c r="D97" s="123"/>
      <c r="E97" s="125"/>
      <c r="F97" s="125"/>
      <c r="G97" s="125"/>
      <c r="H97" s="125"/>
      <c r="I97" s="123"/>
      <c r="J97" s="123"/>
      <c r="K97" s="126"/>
      <c r="L97" s="123"/>
      <c r="M97" s="78" t="str">
        <f t="shared" si="3"/>
        <v/>
      </c>
      <c r="N97" s="27" t="str">
        <f t="shared" si="4"/>
        <v/>
      </c>
      <c r="O97" s="26"/>
      <c r="P97" s="27">
        <f>IFERROR($K97*(1-IF(J97="Yes",$I$270,0))*(1-IF(($N$267-$N$270)&gt;'Discount Structure'!$A$4,$I$271,0)),0)</f>
        <v>0</v>
      </c>
      <c r="Q97" s="27" t="str">
        <f t="shared" si="5"/>
        <v/>
      </c>
    </row>
    <row r="98" spans="2:17" ht="15" hidden="1" customHeight="1" outlineLevel="2" thickBot="1">
      <c r="B98" s="125"/>
      <c r="C98" s="123"/>
      <c r="D98" s="123"/>
      <c r="E98" s="125"/>
      <c r="F98" s="125"/>
      <c r="G98" s="125"/>
      <c r="H98" s="125"/>
      <c r="I98" s="123"/>
      <c r="J98" s="123"/>
      <c r="K98" s="126"/>
      <c r="L98" s="123"/>
      <c r="M98" s="78" t="str">
        <f t="shared" si="3"/>
        <v/>
      </c>
      <c r="N98" s="27" t="str">
        <f t="shared" si="4"/>
        <v/>
      </c>
      <c r="O98" s="26"/>
      <c r="P98" s="27">
        <f>IFERROR($K98*(1-IF(J98="Yes",$I$270,0))*(1-IF(($N$267-$N$270)&gt;'Discount Structure'!$A$4,$I$271,0)),0)</f>
        <v>0</v>
      </c>
      <c r="Q98" s="27" t="str">
        <f t="shared" si="5"/>
        <v/>
      </c>
    </row>
    <row r="99" spans="2:17" ht="15" hidden="1" customHeight="1" outlineLevel="2" thickBot="1">
      <c r="B99" s="125"/>
      <c r="C99" s="123"/>
      <c r="D99" s="123"/>
      <c r="E99" s="125"/>
      <c r="F99" s="125"/>
      <c r="G99" s="125"/>
      <c r="H99" s="125"/>
      <c r="I99" s="123"/>
      <c r="J99" s="123"/>
      <c r="K99" s="126"/>
      <c r="L99" s="123"/>
      <c r="M99" s="78" t="str">
        <f t="shared" si="3"/>
        <v/>
      </c>
      <c r="N99" s="27" t="str">
        <f t="shared" si="4"/>
        <v/>
      </c>
      <c r="O99" s="26"/>
      <c r="P99" s="27">
        <f>IFERROR($K99*(1-IF(J99="Yes",$I$270,0))*(1-IF(($N$267-$N$270)&gt;'Discount Structure'!$A$4,$I$271,0)),0)</f>
        <v>0</v>
      </c>
      <c r="Q99" s="27" t="str">
        <f t="shared" si="5"/>
        <v/>
      </c>
    </row>
    <row r="100" spans="2:17" ht="15" hidden="1" customHeight="1" outlineLevel="2" thickBot="1">
      <c r="B100" s="125"/>
      <c r="C100" s="123"/>
      <c r="D100" s="123"/>
      <c r="E100" s="125"/>
      <c r="F100" s="125"/>
      <c r="G100" s="125"/>
      <c r="H100" s="125"/>
      <c r="I100" s="123"/>
      <c r="J100" s="123"/>
      <c r="K100" s="126"/>
      <c r="L100" s="123"/>
      <c r="M100" s="78" t="str">
        <f t="shared" si="3"/>
        <v/>
      </c>
      <c r="N100" s="27" t="str">
        <f t="shared" si="4"/>
        <v/>
      </c>
      <c r="O100" s="26"/>
      <c r="P100" s="27">
        <f>IFERROR($K100*(1-IF(J100="Yes",$I$270,0))*(1-IF(($N$267-$N$270)&gt;'Discount Structure'!$A$4,$I$271,0)),0)</f>
        <v>0</v>
      </c>
      <c r="Q100" s="27" t="str">
        <f t="shared" si="5"/>
        <v/>
      </c>
    </row>
    <row r="101" spans="2:17" ht="15" hidden="1" customHeight="1" outlineLevel="2" thickBot="1">
      <c r="B101" s="125"/>
      <c r="C101" s="123"/>
      <c r="D101" s="123"/>
      <c r="E101" s="125"/>
      <c r="F101" s="125"/>
      <c r="G101" s="125"/>
      <c r="H101" s="125"/>
      <c r="I101" s="123"/>
      <c r="J101" s="123"/>
      <c r="K101" s="126"/>
      <c r="L101" s="123"/>
      <c r="M101" s="78" t="str">
        <f t="shared" si="3"/>
        <v/>
      </c>
      <c r="N101" s="27" t="str">
        <f t="shared" si="4"/>
        <v/>
      </c>
      <c r="O101" s="26"/>
      <c r="P101" s="27">
        <f>IFERROR($K101*(1-IF(J101="Yes",$I$270,0))*(1-IF(($N$267-$N$270)&gt;'Discount Structure'!$A$4,$I$271,0)),0)</f>
        <v>0</v>
      </c>
      <c r="Q101" s="27" t="str">
        <f t="shared" si="5"/>
        <v/>
      </c>
    </row>
    <row r="102" spans="2:17" ht="15" hidden="1" customHeight="1" outlineLevel="2" thickBot="1">
      <c r="B102" s="125"/>
      <c r="C102" s="123"/>
      <c r="D102" s="123"/>
      <c r="E102" s="125"/>
      <c r="F102" s="125"/>
      <c r="G102" s="125"/>
      <c r="H102" s="125"/>
      <c r="I102" s="123"/>
      <c r="J102" s="123"/>
      <c r="K102" s="126"/>
      <c r="L102" s="123"/>
      <c r="M102" s="78" t="str">
        <f t="shared" si="3"/>
        <v/>
      </c>
      <c r="N102" s="27" t="str">
        <f t="shared" si="4"/>
        <v/>
      </c>
      <c r="O102" s="26"/>
      <c r="P102" s="27">
        <f>IFERROR($K102*(1-IF(J102="Yes",$I$270,0))*(1-IF(($N$267-$N$270)&gt;'Discount Structure'!$A$4,$I$271,0)),0)</f>
        <v>0</v>
      </c>
      <c r="Q102" s="27" t="str">
        <f t="shared" si="5"/>
        <v/>
      </c>
    </row>
    <row r="103" spans="2:17" ht="15" hidden="1" customHeight="1" outlineLevel="2" thickBot="1">
      <c r="B103" s="125"/>
      <c r="C103" s="123"/>
      <c r="D103" s="123"/>
      <c r="E103" s="125"/>
      <c r="F103" s="125"/>
      <c r="G103" s="125"/>
      <c r="H103" s="125"/>
      <c r="I103" s="123"/>
      <c r="J103" s="123"/>
      <c r="K103" s="126"/>
      <c r="L103" s="123"/>
      <c r="M103" s="78" t="str">
        <f t="shared" si="3"/>
        <v/>
      </c>
      <c r="N103" s="27" t="str">
        <f t="shared" si="4"/>
        <v/>
      </c>
      <c r="O103" s="26"/>
      <c r="P103" s="27">
        <f>IFERROR($K103*(1-IF(J103="Yes",$I$270,0))*(1-IF(($N$267-$N$270)&gt;'Discount Structure'!$A$4,$I$271,0)),0)</f>
        <v>0</v>
      </c>
      <c r="Q103" s="27" t="str">
        <f t="shared" si="5"/>
        <v/>
      </c>
    </row>
    <row r="104" spans="2:17" ht="15" hidden="1" customHeight="1" outlineLevel="2" thickBot="1">
      <c r="B104" s="125"/>
      <c r="C104" s="123"/>
      <c r="D104" s="123"/>
      <c r="E104" s="125"/>
      <c r="F104" s="125"/>
      <c r="G104" s="125"/>
      <c r="H104" s="125"/>
      <c r="I104" s="123"/>
      <c r="J104" s="123"/>
      <c r="K104" s="126"/>
      <c r="L104" s="123"/>
      <c r="M104" s="78" t="str">
        <f t="shared" si="3"/>
        <v/>
      </c>
      <c r="N104" s="27" t="str">
        <f t="shared" si="4"/>
        <v/>
      </c>
      <c r="O104" s="26"/>
      <c r="P104" s="27">
        <f>IFERROR($K104*(1-IF(J104="Yes",$I$270,0))*(1-IF(($N$267-$N$270)&gt;'Discount Structure'!$A$4,$I$271,0)),0)</f>
        <v>0</v>
      </c>
      <c r="Q104" s="27" t="str">
        <f t="shared" si="5"/>
        <v/>
      </c>
    </row>
    <row r="105" spans="2:17" ht="15" hidden="1" customHeight="1" outlineLevel="2" thickBot="1">
      <c r="B105" s="125"/>
      <c r="C105" s="123"/>
      <c r="D105" s="123"/>
      <c r="E105" s="125"/>
      <c r="F105" s="125"/>
      <c r="G105" s="125"/>
      <c r="H105" s="125"/>
      <c r="I105" s="123"/>
      <c r="J105" s="123"/>
      <c r="K105" s="126"/>
      <c r="L105" s="123"/>
      <c r="M105" s="78" t="str">
        <f t="shared" si="3"/>
        <v/>
      </c>
      <c r="N105" s="27" t="str">
        <f t="shared" si="4"/>
        <v/>
      </c>
      <c r="O105" s="26"/>
      <c r="P105" s="27">
        <f>IFERROR($K105*(1-IF(J105="Yes",$I$270,0))*(1-IF(($N$267-$N$270)&gt;'Discount Structure'!$A$4,$I$271,0)),0)</f>
        <v>0</v>
      </c>
      <c r="Q105" s="27" t="str">
        <f t="shared" si="5"/>
        <v/>
      </c>
    </row>
    <row r="106" spans="2:17" ht="15" hidden="1" customHeight="1" outlineLevel="2" thickBot="1">
      <c r="B106" s="125"/>
      <c r="C106" s="123"/>
      <c r="D106" s="123"/>
      <c r="E106" s="125"/>
      <c r="F106" s="125"/>
      <c r="G106" s="125"/>
      <c r="H106" s="125"/>
      <c r="I106" s="123"/>
      <c r="J106" s="123"/>
      <c r="K106" s="126"/>
      <c r="L106" s="123"/>
      <c r="M106" s="78" t="str">
        <f t="shared" si="3"/>
        <v/>
      </c>
      <c r="N106" s="27" t="str">
        <f t="shared" si="4"/>
        <v/>
      </c>
      <c r="O106" s="26"/>
      <c r="P106" s="27">
        <f>IFERROR($K106*(1-IF(J106="Yes",$I$270,0))*(1-IF(($N$267-$N$270)&gt;'Discount Structure'!$A$4,$I$271,0)),0)</f>
        <v>0</v>
      </c>
      <c r="Q106" s="27" t="str">
        <f t="shared" si="5"/>
        <v/>
      </c>
    </row>
    <row r="107" spans="2:17" ht="15" hidden="1" customHeight="1" outlineLevel="2" thickBot="1">
      <c r="B107" s="125"/>
      <c r="C107" s="123"/>
      <c r="D107" s="123"/>
      <c r="E107" s="125"/>
      <c r="F107" s="125"/>
      <c r="G107" s="125"/>
      <c r="H107" s="125"/>
      <c r="I107" s="123"/>
      <c r="J107" s="123"/>
      <c r="K107" s="126"/>
      <c r="L107" s="123"/>
      <c r="M107" s="78" t="str">
        <f t="shared" si="3"/>
        <v/>
      </c>
      <c r="N107" s="27" t="str">
        <f t="shared" si="4"/>
        <v/>
      </c>
      <c r="O107" s="26"/>
      <c r="P107" s="27">
        <f>IFERROR($K107*(1-IF(J107="Yes",$I$270,0))*(1-IF(($N$267-$N$270)&gt;'Discount Structure'!$A$4,$I$271,0)),0)</f>
        <v>0</v>
      </c>
      <c r="Q107" s="27" t="str">
        <f t="shared" si="5"/>
        <v/>
      </c>
    </row>
    <row r="108" spans="2:17" ht="15" hidden="1" customHeight="1" outlineLevel="2" thickBot="1">
      <c r="B108" s="125"/>
      <c r="C108" s="123"/>
      <c r="D108" s="123"/>
      <c r="E108" s="125"/>
      <c r="F108" s="125"/>
      <c r="G108" s="125"/>
      <c r="H108" s="125"/>
      <c r="I108" s="123"/>
      <c r="J108" s="123"/>
      <c r="K108" s="126"/>
      <c r="L108" s="123"/>
      <c r="M108" s="78" t="str">
        <f t="shared" si="3"/>
        <v/>
      </c>
      <c r="N108" s="27" t="str">
        <f t="shared" si="4"/>
        <v/>
      </c>
      <c r="O108" s="26"/>
      <c r="P108" s="27">
        <f>IFERROR($K108*(1-IF(J108="Yes",$I$270,0))*(1-IF(($N$267-$N$270)&gt;'Discount Structure'!$A$4,$I$271,0)),0)</f>
        <v>0</v>
      </c>
      <c r="Q108" s="27" t="str">
        <f t="shared" si="5"/>
        <v/>
      </c>
    </row>
    <row r="109" spans="2:17" ht="15" hidden="1" customHeight="1" outlineLevel="2" thickBot="1">
      <c r="B109" s="125"/>
      <c r="C109" s="123"/>
      <c r="D109" s="123"/>
      <c r="E109" s="125"/>
      <c r="F109" s="125"/>
      <c r="G109" s="125"/>
      <c r="H109" s="125"/>
      <c r="I109" s="123"/>
      <c r="J109" s="123"/>
      <c r="K109" s="126"/>
      <c r="L109" s="123"/>
      <c r="M109" s="78" t="str">
        <f t="shared" si="3"/>
        <v/>
      </c>
      <c r="N109" s="27" t="str">
        <f t="shared" si="4"/>
        <v/>
      </c>
      <c r="O109" s="26"/>
      <c r="P109" s="27">
        <f>IFERROR($K109*(1-IF(J109="Yes",$I$270,0))*(1-IF(($N$267-$N$270)&gt;'Discount Structure'!$A$4,$I$271,0)),0)</f>
        <v>0</v>
      </c>
      <c r="Q109" s="27" t="str">
        <f t="shared" si="5"/>
        <v/>
      </c>
    </row>
    <row r="110" spans="2:17" ht="15" hidden="1" customHeight="1" outlineLevel="2" thickBot="1">
      <c r="B110" s="125"/>
      <c r="C110" s="123"/>
      <c r="D110" s="123"/>
      <c r="E110" s="125"/>
      <c r="F110" s="125"/>
      <c r="G110" s="125"/>
      <c r="H110" s="125"/>
      <c r="I110" s="123"/>
      <c r="J110" s="123"/>
      <c r="K110" s="126"/>
      <c r="L110" s="123"/>
      <c r="M110" s="78" t="str">
        <f t="shared" si="3"/>
        <v/>
      </c>
      <c r="N110" s="27" t="str">
        <f t="shared" si="4"/>
        <v/>
      </c>
      <c r="O110" s="26"/>
      <c r="P110" s="27">
        <f>IFERROR($K110*(1-IF(J110="Yes",$I$270,0))*(1-IF(($N$267-$N$270)&gt;'Discount Structure'!$A$4,$I$271,0)),0)</f>
        <v>0</v>
      </c>
      <c r="Q110" s="27" t="str">
        <f t="shared" si="5"/>
        <v/>
      </c>
    </row>
    <row r="111" spans="2:17" ht="15" hidden="1" customHeight="1" outlineLevel="2" thickBot="1">
      <c r="B111" s="125"/>
      <c r="C111" s="123"/>
      <c r="D111" s="123"/>
      <c r="E111" s="125"/>
      <c r="F111" s="125"/>
      <c r="G111" s="125"/>
      <c r="H111" s="125"/>
      <c r="I111" s="123"/>
      <c r="J111" s="123"/>
      <c r="K111" s="126"/>
      <c r="L111" s="123"/>
      <c r="M111" s="78" t="str">
        <f t="shared" si="3"/>
        <v/>
      </c>
      <c r="N111" s="27" t="str">
        <f t="shared" si="4"/>
        <v/>
      </c>
      <c r="O111" s="26"/>
      <c r="P111" s="27">
        <f>IFERROR($K111*(1-IF(J111="Yes",$I$270,0))*(1-IF(($N$267-$N$270)&gt;'Discount Structure'!$A$4,$I$271,0)),0)</f>
        <v>0</v>
      </c>
      <c r="Q111" s="27" t="str">
        <f t="shared" si="5"/>
        <v/>
      </c>
    </row>
    <row r="112" spans="2:17" ht="15" hidden="1" customHeight="1" outlineLevel="2" thickBot="1">
      <c r="B112" s="125"/>
      <c r="C112" s="123"/>
      <c r="D112" s="123"/>
      <c r="E112" s="125"/>
      <c r="F112" s="125"/>
      <c r="G112" s="125"/>
      <c r="H112" s="125"/>
      <c r="I112" s="123"/>
      <c r="J112" s="123"/>
      <c r="K112" s="126"/>
      <c r="L112" s="123"/>
      <c r="M112" s="78" t="str">
        <f t="shared" si="3"/>
        <v/>
      </c>
      <c r="N112" s="27" t="str">
        <f t="shared" si="4"/>
        <v/>
      </c>
      <c r="O112" s="26"/>
      <c r="P112" s="27">
        <f>IFERROR($K112*(1-IF(J112="Yes",$I$270,0))*(1-IF(($N$267-$N$270)&gt;'Discount Structure'!$A$4,$I$271,0)),0)</f>
        <v>0</v>
      </c>
      <c r="Q112" s="27" t="str">
        <f t="shared" si="5"/>
        <v/>
      </c>
    </row>
    <row r="113" spans="2:17" ht="15" hidden="1" customHeight="1" outlineLevel="2" thickBot="1">
      <c r="B113" s="125"/>
      <c r="C113" s="123"/>
      <c r="D113" s="123"/>
      <c r="E113" s="125"/>
      <c r="F113" s="125"/>
      <c r="G113" s="125"/>
      <c r="H113" s="125"/>
      <c r="I113" s="123"/>
      <c r="J113" s="123"/>
      <c r="K113" s="126"/>
      <c r="L113" s="123"/>
      <c r="M113" s="78" t="str">
        <f t="shared" si="3"/>
        <v/>
      </c>
      <c r="N113" s="27" t="str">
        <f t="shared" si="4"/>
        <v/>
      </c>
      <c r="O113" s="26"/>
      <c r="P113" s="27">
        <f>IFERROR($K113*(1-IF(J113="Yes",$I$270,0))*(1-IF(($N$267-$N$270)&gt;'Discount Structure'!$A$4,$I$271,0)),0)</f>
        <v>0</v>
      </c>
      <c r="Q113" s="27" t="str">
        <f t="shared" si="5"/>
        <v/>
      </c>
    </row>
    <row r="114" spans="2:17" ht="15" hidden="1" customHeight="1" outlineLevel="2" thickBot="1">
      <c r="B114" s="125"/>
      <c r="C114" s="123"/>
      <c r="D114" s="123"/>
      <c r="E114" s="125"/>
      <c r="F114" s="125"/>
      <c r="G114" s="125"/>
      <c r="H114" s="125"/>
      <c r="I114" s="123"/>
      <c r="J114" s="123"/>
      <c r="K114" s="126"/>
      <c r="L114" s="123"/>
      <c r="M114" s="78" t="str">
        <f t="shared" si="3"/>
        <v/>
      </c>
      <c r="N114" s="27" t="str">
        <f t="shared" si="4"/>
        <v/>
      </c>
      <c r="O114" s="26"/>
      <c r="P114" s="27">
        <f>IFERROR($K114*(1-IF(J114="Yes",$I$270,0))*(1-IF(($N$267-$N$270)&gt;'Discount Structure'!$A$4,$I$271,0)),0)</f>
        <v>0</v>
      </c>
      <c r="Q114" s="27" t="str">
        <f t="shared" si="5"/>
        <v/>
      </c>
    </row>
    <row r="115" spans="2:17" ht="15" hidden="1" customHeight="1" outlineLevel="2" thickBot="1">
      <c r="B115" s="125"/>
      <c r="C115" s="123"/>
      <c r="D115" s="123"/>
      <c r="E115" s="125"/>
      <c r="F115" s="125"/>
      <c r="G115" s="125"/>
      <c r="H115" s="125"/>
      <c r="I115" s="123"/>
      <c r="J115" s="123"/>
      <c r="K115" s="126"/>
      <c r="L115" s="123"/>
      <c r="M115" s="78" t="str">
        <f t="shared" si="3"/>
        <v/>
      </c>
      <c r="N115" s="27" t="str">
        <f t="shared" si="4"/>
        <v/>
      </c>
      <c r="O115" s="26"/>
      <c r="P115" s="27">
        <f>IFERROR($K115*(1-IF(J115="Yes",$I$270,0))*(1-IF(($N$267-$N$270)&gt;'Discount Structure'!$A$4,$I$271,0)),0)</f>
        <v>0</v>
      </c>
      <c r="Q115" s="27" t="str">
        <f t="shared" si="5"/>
        <v/>
      </c>
    </row>
    <row r="116" spans="2:17" ht="15" hidden="1" customHeight="1" outlineLevel="2" thickBot="1">
      <c r="B116" s="125"/>
      <c r="C116" s="123"/>
      <c r="D116" s="123"/>
      <c r="E116" s="125"/>
      <c r="F116" s="125"/>
      <c r="G116" s="125"/>
      <c r="H116" s="125"/>
      <c r="I116" s="123"/>
      <c r="J116" s="123"/>
      <c r="K116" s="126"/>
      <c r="L116" s="123"/>
      <c r="M116" s="78" t="str">
        <f t="shared" si="3"/>
        <v/>
      </c>
      <c r="N116" s="27" t="str">
        <f t="shared" si="4"/>
        <v/>
      </c>
      <c r="O116" s="26"/>
      <c r="P116" s="27">
        <f>IFERROR($K116*(1-IF(J116="Yes",$I$270,0))*(1-IF(($N$267-$N$270)&gt;'Discount Structure'!$A$4,$I$271,0)),0)</f>
        <v>0</v>
      </c>
      <c r="Q116" s="27" t="str">
        <f t="shared" si="5"/>
        <v/>
      </c>
    </row>
    <row r="117" spans="2:17" ht="15" hidden="1" customHeight="1" outlineLevel="3" collapsed="1" thickBot="1">
      <c r="B117" s="125"/>
      <c r="C117" s="123"/>
      <c r="D117" s="123"/>
      <c r="E117" s="125"/>
      <c r="F117" s="125"/>
      <c r="G117" s="125"/>
      <c r="H117" s="125"/>
      <c r="I117" s="123"/>
      <c r="J117" s="123"/>
      <c r="K117" s="126"/>
      <c r="L117" s="123"/>
      <c r="M117" s="78" t="str">
        <f t="shared" si="3"/>
        <v/>
      </c>
      <c r="N117" s="27" t="str">
        <f t="shared" si="4"/>
        <v/>
      </c>
      <c r="O117" s="26"/>
      <c r="P117" s="27">
        <f>IFERROR($K117*(1-IF(J117="Yes",$I$270,0))*(1-IF(($N$267-$N$270)&gt;'Discount Structure'!$A$4,$I$271,0)),0)</f>
        <v>0</v>
      </c>
      <c r="Q117" s="27" t="str">
        <f t="shared" si="5"/>
        <v/>
      </c>
    </row>
    <row r="118" spans="2:17" ht="15" hidden="1" customHeight="1" outlineLevel="3" thickBot="1">
      <c r="B118" s="125"/>
      <c r="C118" s="123"/>
      <c r="D118" s="123"/>
      <c r="E118" s="125"/>
      <c r="F118" s="125"/>
      <c r="G118" s="125"/>
      <c r="H118" s="125"/>
      <c r="I118" s="123"/>
      <c r="J118" s="123"/>
      <c r="K118" s="126"/>
      <c r="L118" s="123"/>
      <c r="M118" s="78" t="str">
        <f t="shared" si="3"/>
        <v/>
      </c>
      <c r="N118" s="27" t="str">
        <f t="shared" si="4"/>
        <v/>
      </c>
      <c r="O118" s="26"/>
      <c r="P118" s="27">
        <f>IFERROR($K118*(1-IF(J118="Yes",$I$270,0))*(1-IF(($N$267-$N$270)&gt;'Discount Structure'!$A$4,$I$271,0)),0)</f>
        <v>0</v>
      </c>
      <c r="Q118" s="27" t="str">
        <f t="shared" si="5"/>
        <v/>
      </c>
    </row>
    <row r="119" spans="2:17" ht="15" hidden="1" customHeight="1" outlineLevel="3" thickBot="1">
      <c r="B119" s="125"/>
      <c r="C119" s="123"/>
      <c r="D119" s="123"/>
      <c r="E119" s="125"/>
      <c r="F119" s="125"/>
      <c r="G119" s="125"/>
      <c r="H119" s="125"/>
      <c r="I119" s="123"/>
      <c r="J119" s="123"/>
      <c r="K119" s="126"/>
      <c r="L119" s="123"/>
      <c r="M119" s="78" t="str">
        <f t="shared" si="3"/>
        <v/>
      </c>
      <c r="N119" s="27" t="str">
        <f t="shared" si="4"/>
        <v/>
      </c>
      <c r="O119" s="26"/>
      <c r="P119" s="27">
        <f>IFERROR($K119*(1-IF(J119="Yes",$I$270,0))*(1-IF(($N$267-$N$270)&gt;'Discount Structure'!$A$4,$I$271,0)),0)</f>
        <v>0</v>
      </c>
      <c r="Q119" s="27" t="str">
        <f t="shared" si="5"/>
        <v/>
      </c>
    </row>
    <row r="120" spans="2:17" ht="15" hidden="1" customHeight="1" outlineLevel="3" thickBot="1">
      <c r="B120" s="125"/>
      <c r="C120" s="123"/>
      <c r="D120" s="123"/>
      <c r="E120" s="125"/>
      <c r="F120" s="125"/>
      <c r="G120" s="125"/>
      <c r="H120" s="125"/>
      <c r="I120" s="123"/>
      <c r="J120" s="123"/>
      <c r="K120" s="126"/>
      <c r="L120" s="123"/>
      <c r="M120" s="78" t="str">
        <f t="shared" si="3"/>
        <v/>
      </c>
      <c r="N120" s="27" t="str">
        <f t="shared" si="4"/>
        <v/>
      </c>
      <c r="O120" s="26"/>
      <c r="P120" s="27">
        <f>IFERROR($K120*(1-IF(J120="Yes",$I$270,0))*(1-IF(($N$267-$N$270)&gt;'Discount Structure'!$A$4,$I$271,0)),0)</f>
        <v>0</v>
      </c>
      <c r="Q120" s="27" t="str">
        <f t="shared" si="5"/>
        <v/>
      </c>
    </row>
    <row r="121" spans="2:17" ht="15" hidden="1" customHeight="1" outlineLevel="3" thickBot="1">
      <c r="B121" s="125"/>
      <c r="C121" s="123"/>
      <c r="D121" s="123"/>
      <c r="E121" s="125"/>
      <c r="F121" s="125"/>
      <c r="G121" s="125"/>
      <c r="H121" s="125"/>
      <c r="I121" s="123"/>
      <c r="J121" s="123"/>
      <c r="K121" s="126"/>
      <c r="L121" s="123"/>
      <c r="M121" s="78" t="str">
        <f t="shared" si="3"/>
        <v/>
      </c>
      <c r="N121" s="27" t="str">
        <f t="shared" si="4"/>
        <v/>
      </c>
      <c r="O121" s="26"/>
      <c r="P121" s="27">
        <f>IFERROR($K121*(1-IF(J121="Yes",$I$270,0))*(1-IF(($N$267-$N$270)&gt;'Discount Structure'!$A$4,$I$271,0)),0)</f>
        <v>0</v>
      </c>
      <c r="Q121" s="27" t="str">
        <f t="shared" si="5"/>
        <v/>
      </c>
    </row>
    <row r="122" spans="2:17" ht="15" hidden="1" customHeight="1" outlineLevel="3" thickBot="1">
      <c r="B122" s="125"/>
      <c r="C122" s="123"/>
      <c r="D122" s="123"/>
      <c r="E122" s="125"/>
      <c r="F122" s="125"/>
      <c r="G122" s="125"/>
      <c r="H122" s="125"/>
      <c r="I122" s="123"/>
      <c r="J122" s="123"/>
      <c r="K122" s="126"/>
      <c r="L122" s="123"/>
      <c r="M122" s="78" t="str">
        <f t="shared" si="3"/>
        <v/>
      </c>
      <c r="N122" s="27" t="str">
        <f t="shared" si="4"/>
        <v/>
      </c>
      <c r="O122" s="26"/>
      <c r="P122" s="27">
        <f>IFERROR($K122*(1-IF(J122="Yes",$I$270,0))*(1-IF(($N$267-$N$270)&gt;'Discount Structure'!$A$4,$I$271,0)),0)</f>
        <v>0</v>
      </c>
      <c r="Q122" s="27" t="str">
        <f t="shared" si="5"/>
        <v/>
      </c>
    </row>
    <row r="123" spans="2:17" ht="15" hidden="1" customHeight="1" outlineLevel="3" thickBot="1">
      <c r="B123" s="125"/>
      <c r="C123" s="123"/>
      <c r="D123" s="123"/>
      <c r="E123" s="125"/>
      <c r="F123" s="125"/>
      <c r="G123" s="125"/>
      <c r="H123" s="125"/>
      <c r="I123" s="123"/>
      <c r="J123" s="123"/>
      <c r="K123" s="126"/>
      <c r="L123" s="123"/>
      <c r="M123" s="78" t="str">
        <f t="shared" si="3"/>
        <v/>
      </c>
      <c r="N123" s="27" t="str">
        <f t="shared" si="4"/>
        <v/>
      </c>
      <c r="O123" s="26"/>
      <c r="P123" s="27">
        <f>IFERROR($K123*(1-IF(J123="Yes",$I$270,0))*(1-IF(($N$267-$N$270)&gt;'Discount Structure'!$A$4,$I$271,0)),0)</f>
        <v>0</v>
      </c>
      <c r="Q123" s="27" t="str">
        <f t="shared" si="5"/>
        <v/>
      </c>
    </row>
    <row r="124" spans="2:17" ht="15" hidden="1" customHeight="1" outlineLevel="3" thickBot="1">
      <c r="B124" s="125"/>
      <c r="C124" s="123"/>
      <c r="D124" s="123"/>
      <c r="E124" s="125"/>
      <c r="F124" s="125"/>
      <c r="G124" s="125"/>
      <c r="H124" s="125"/>
      <c r="I124" s="123"/>
      <c r="J124" s="123"/>
      <c r="K124" s="126"/>
      <c r="L124" s="123"/>
      <c r="M124" s="78" t="str">
        <f t="shared" si="3"/>
        <v/>
      </c>
      <c r="N124" s="27" t="str">
        <f t="shared" si="4"/>
        <v/>
      </c>
      <c r="O124" s="26"/>
      <c r="P124" s="27">
        <f>IFERROR($K124*(1-IF(J124="Yes",$I$270,0))*(1-IF(($N$267-$N$270)&gt;'Discount Structure'!$A$4,$I$271,0)),0)</f>
        <v>0</v>
      </c>
      <c r="Q124" s="27" t="str">
        <f t="shared" si="5"/>
        <v/>
      </c>
    </row>
    <row r="125" spans="2:17" ht="15" hidden="1" customHeight="1" outlineLevel="3" thickBot="1">
      <c r="B125" s="125"/>
      <c r="C125" s="123"/>
      <c r="D125" s="123"/>
      <c r="E125" s="125"/>
      <c r="F125" s="125"/>
      <c r="G125" s="125"/>
      <c r="H125" s="125"/>
      <c r="I125" s="123"/>
      <c r="J125" s="123"/>
      <c r="K125" s="126"/>
      <c r="L125" s="123"/>
      <c r="M125" s="78" t="str">
        <f t="shared" si="3"/>
        <v/>
      </c>
      <c r="N125" s="27" t="str">
        <f t="shared" si="4"/>
        <v/>
      </c>
      <c r="O125" s="26"/>
      <c r="P125" s="27">
        <f>IFERROR($K125*(1-IF(J125="Yes",$I$270,0))*(1-IF(($N$267-$N$270)&gt;'Discount Structure'!$A$4,$I$271,0)),0)</f>
        <v>0</v>
      </c>
      <c r="Q125" s="27" t="str">
        <f t="shared" si="5"/>
        <v/>
      </c>
    </row>
    <row r="126" spans="2:17" ht="15" hidden="1" customHeight="1" outlineLevel="3" thickBot="1">
      <c r="B126" s="125"/>
      <c r="C126" s="123"/>
      <c r="D126" s="123"/>
      <c r="E126" s="125"/>
      <c r="F126" s="125"/>
      <c r="G126" s="125"/>
      <c r="H126" s="125"/>
      <c r="I126" s="123"/>
      <c r="J126" s="123"/>
      <c r="K126" s="126"/>
      <c r="L126" s="123"/>
      <c r="M126" s="78" t="str">
        <f t="shared" si="3"/>
        <v/>
      </c>
      <c r="N126" s="27" t="str">
        <f t="shared" si="4"/>
        <v/>
      </c>
      <c r="O126" s="26"/>
      <c r="P126" s="27">
        <f>IFERROR($K126*(1-IF(J126="Yes",$I$270,0))*(1-IF(($N$267-$N$270)&gt;'Discount Structure'!$A$4,$I$271,0)),0)</f>
        <v>0</v>
      </c>
      <c r="Q126" s="27" t="str">
        <f t="shared" si="5"/>
        <v/>
      </c>
    </row>
    <row r="127" spans="2:17" ht="15" hidden="1" customHeight="1" outlineLevel="3" thickBot="1">
      <c r="B127" s="125"/>
      <c r="C127" s="123"/>
      <c r="D127" s="123"/>
      <c r="E127" s="125"/>
      <c r="F127" s="125"/>
      <c r="G127" s="125"/>
      <c r="H127" s="125"/>
      <c r="I127" s="123"/>
      <c r="J127" s="123"/>
      <c r="K127" s="126"/>
      <c r="L127" s="123"/>
      <c r="M127" s="78" t="str">
        <f t="shared" si="3"/>
        <v/>
      </c>
      <c r="N127" s="27" t="str">
        <f t="shared" si="4"/>
        <v/>
      </c>
      <c r="O127" s="26"/>
      <c r="P127" s="27">
        <f>IFERROR($K127*(1-IF(J127="Yes",$I$270,0))*(1-IF(($N$267-$N$270)&gt;'Discount Structure'!$A$4,$I$271,0)),0)</f>
        <v>0</v>
      </c>
      <c r="Q127" s="27" t="str">
        <f t="shared" si="5"/>
        <v/>
      </c>
    </row>
    <row r="128" spans="2:17" ht="15" hidden="1" customHeight="1" outlineLevel="3" thickBot="1">
      <c r="B128" s="125"/>
      <c r="C128" s="123"/>
      <c r="D128" s="123"/>
      <c r="E128" s="125"/>
      <c r="F128" s="125"/>
      <c r="G128" s="125"/>
      <c r="H128" s="125"/>
      <c r="I128" s="123"/>
      <c r="J128" s="123"/>
      <c r="K128" s="126"/>
      <c r="L128" s="123"/>
      <c r="M128" s="78" t="str">
        <f t="shared" si="3"/>
        <v/>
      </c>
      <c r="N128" s="27" t="str">
        <f t="shared" si="4"/>
        <v/>
      </c>
      <c r="O128" s="26"/>
      <c r="P128" s="27">
        <f>IFERROR($K128*(1-IF(J128="Yes",$I$270,0))*(1-IF(($N$267-$N$270)&gt;'Discount Structure'!$A$4,$I$271,0)),0)</f>
        <v>0</v>
      </c>
      <c r="Q128" s="27" t="str">
        <f t="shared" si="5"/>
        <v/>
      </c>
    </row>
    <row r="129" spans="2:17" ht="15" hidden="1" customHeight="1" outlineLevel="3" thickBot="1">
      <c r="B129" s="125"/>
      <c r="C129" s="123"/>
      <c r="D129" s="123"/>
      <c r="E129" s="125"/>
      <c r="F129" s="125"/>
      <c r="G129" s="125"/>
      <c r="H129" s="125"/>
      <c r="I129" s="123"/>
      <c r="J129" s="123"/>
      <c r="K129" s="126"/>
      <c r="L129" s="123"/>
      <c r="M129" s="78" t="str">
        <f t="shared" si="3"/>
        <v/>
      </c>
      <c r="N129" s="27" t="str">
        <f t="shared" si="4"/>
        <v/>
      </c>
      <c r="O129" s="26"/>
      <c r="P129" s="27">
        <f>IFERROR($K129*(1-IF(J129="Yes",$I$270,0))*(1-IF(($N$267-$N$270)&gt;'Discount Structure'!$A$4,$I$271,0)),0)</f>
        <v>0</v>
      </c>
      <c r="Q129" s="27" t="str">
        <f t="shared" si="5"/>
        <v/>
      </c>
    </row>
    <row r="130" spans="2:17" ht="15" hidden="1" customHeight="1" outlineLevel="3" thickBot="1">
      <c r="B130" s="125"/>
      <c r="C130" s="123"/>
      <c r="D130" s="123"/>
      <c r="E130" s="125"/>
      <c r="F130" s="125"/>
      <c r="G130" s="125"/>
      <c r="H130" s="125"/>
      <c r="I130" s="123"/>
      <c r="J130" s="123"/>
      <c r="K130" s="126"/>
      <c r="L130" s="123"/>
      <c r="M130" s="78" t="str">
        <f t="shared" si="3"/>
        <v/>
      </c>
      <c r="N130" s="27" t="str">
        <f t="shared" si="4"/>
        <v/>
      </c>
      <c r="O130" s="26"/>
      <c r="P130" s="27">
        <f>IFERROR($K130*(1-IF(J130="Yes",$I$270,0))*(1-IF(($N$267-$N$270)&gt;'Discount Structure'!$A$4,$I$271,0)),0)</f>
        <v>0</v>
      </c>
      <c r="Q130" s="27" t="str">
        <f t="shared" si="5"/>
        <v/>
      </c>
    </row>
    <row r="131" spans="2:17" ht="15" hidden="1" customHeight="1" outlineLevel="3" thickBot="1">
      <c r="B131" s="125"/>
      <c r="C131" s="123"/>
      <c r="D131" s="123"/>
      <c r="E131" s="125"/>
      <c r="F131" s="125"/>
      <c r="G131" s="125"/>
      <c r="H131" s="125"/>
      <c r="I131" s="123"/>
      <c r="J131" s="123"/>
      <c r="K131" s="126"/>
      <c r="L131" s="123"/>
      <c r="M131" s="78" t="str">
        <f t="shared" si="3"/>
        <v/>
      </c>
      <c r="N131" s="27" t="str">
        <f t="shared" si="4"/>
        <v/>
      </c>
      <c r="O131" s="26"/>
      <c r="P131" s="27">
        <f>IFERROR($K131*(1-IF(J131="Yes",$I$270,0))*(1-IF(($N$267-$N$270)&gt;'Discount Structure'!$A$4,$I$271,0)),0)</f>
        <v>0</v>
      </c>
      <c r="Q131" s="27" t="str">
        <f t="shared" si="5"/>
        <v/>
      </c>
    </row>
    <row r="132" spans="2:17" ht="15" hidden="1" customHeight="1" outlineLevel="3" thickBot="1">
      <c r="B132" s="125"/>
      <c r="C132" s="123"/>
      <c r="D132" s="123"/>
      <c r="E132" s="125"/>
      <c r="F132" s="125"/>
      <c r="G132" s="125"/>
      <c r="H132" s="125"/>
      <c r="I132" s="123"/>
      <c r="J132" s="123"/>
      <c r="K132" s="126"/>
      <c r="L132" s="123"/>
      <c r="M132" s="78" t="str">
        <f t="shared" si="3"/>
        <v/>
      </c>
      <c r="N132" s="27" t="str">
        <f t="shared" ref="N132:N195" si="6">IF($B132&lt;&gt;"",K132*$L132,"")</f>
        <v/>
      </c>
      <c r="O132" s="26"/>
      <c r="P132" s="27">
        <f>IFERROR($K132*(1-IF(J132="Yes",$I$270,0))*(1-IF(($N$267-$N$270)&gt;'Discount Structure'!$A$4,$I$271,0)),0)</f>
        <v>0</v>
      </c>
      <c r="Q132" s="27" t="str">
        <f t="shared" si="5"/>
        <v/>
      </c>
    </row>
    <row r="133" spans="2:17" ht="15" hidden="1" customHeight="1" outlineLevel="3" thickBot="1">
      <c r="B133" s="125"/>
      <c r="C133" s="123"/>
      <c r="D133" s="123"/>
      <c r="E133" s="125"/>
      <c r="F133" s="125"/>
      <c r="G133" s="125"/>
      <c r="H133" s="125"/>
      <c r="I133" s="123"/>
      <c r="J133" s="123"/>
      <c r="K133" s="126"/>
      <c r="L133" s="123"/>
      <c r="M133" s="78" t="str">
        <f t="shared" si="3"/>
        <v/>
      </c>
      <c r="N133" s="27" t="str">
        <f t="shared" si="6"/>
        <v/>
      </c>
      <c r="O133" s="26"/>
      <c r="P133" s="27">
        <f>IFERROR($K133*(1-IF(J133="Yes",$I$270,0))*(1-IF(($N$267-$N$270)&gt;'Discount Structure'!$A$4,$I$271,0)),0)</f>
        <v>0</v>
      </c>
      <c r="Q133" s="27" t="str">
        <f t="shared" ref="Q133:Q196" si="7">IF($B133&lt;&gt;"",P133*$L133,"")</f>
        <v/>
      </c>
    </row>
    <row r="134" spans="2:17" ht="15" hidden="1" customHeight="1" outlineLevel="3" thickBot="1">
      <c r="B134" s="125"/>
      <c r="C134" s="123"/>
      <c r="D134" s="123"/>
      <c r="E134" s="125"/>
      <c r="F134" s="125"/>
      <c r="G134" s="125"/>
      <c r="H134" s="125"/>
      <c r="I134" s="123"/>
      <c r="J134" s="123"/>
      <c r="K134" s="126"/>
      <c r="L134" s="123"/>
      <c r="M134" s="78" t="str">
        <f t="shared" si="3"/>
        <v/>
      </c>
      <c r="N134" s="27" t="str">
        <f t="shared" si="6"/>
        <v/>
      </c>
      <c r="O134" s="26"/>
      <c r="P134" s="27">
        <f>IFERROR($K134*(1-IF(J134="Yes",$I$270,0))*(1-IF(($N$267-$N$270)&gt;'Discount Structure'!$A$4,$I$271,0)),0)</f>
        <v>0</v>
      </c>
      <c r="Q134" s="27" t="str">
        <f t="shared" si="7"/>
        <v/>
      </c>
    </row>
    <row r="135" spans="2:17" ht="15" hidden="1" customHeight="1" outlineLevel="3" thickBot="1">
      <c r="B135" s="125"/>
      <c r="C135" s="123"/>
      <c r="D135" s="123"/>
      <c r="E135" s="125"/>
      <c r="F135" s="125"/>
      <c r="G135" s="125"/>
      <c r="H135" s="125"/>
      <c r="I135" s="123"/>
      <c r="J135" s="123"/>
      <c r="K135" s="126"/>
      <c r="L135" s="123"/>
      <c r="M135" s="78" t="str">
        <f t="shared" si="3"/>
        <v/>
      </c>
      <c r="N135" s="27" t="str">
        <f t="shared" si="6"/>
        <v/>
      </c>
      <c r="O135" s="26"/>
      <c r="P135" s="27">
        <f>IFERROR($K135*(1-IF(J135="Yes",$I$270,0))*(1-IF(($N$267-$N$270)&gt;'Discount Structure'!$A$4,$I$271,0)),0)</f>
        <v>0</v>
      </c>
      <c r="Q135" s="27" t="str">
        <f t="shared" si="7"/>
        <v/>
      </c>
    </row>
    <row r="136" spans="2:17" ht="15" hidden="1" customHeight="1" outlineLevel="3" thickBot="1">
      <c r="B136" s="125"/>
      <c r="C136" s="123"/>
      <c r="D136" s="123"/>
      <c r="E136" s="125"/>
      <c r="F136" s="125"/>
      <c r="G136" s="125"/>
      <c r="H136" s="125"/>
      <c r="I136" s="123"/>
      <c r="J136" s="123"/>
      <c r="K136" s="126"/>
      <c r="L136" s="123"/>
      <c r="M136" s="78" t="str">
        <f t="shared" si="3"/>
        <v/>
      </c>
      <c r="N136" s="27" t="str">
        <f t="shared" si="6"/>
        <v/>
      </c>
      <c r="O136" s="26"/>
      <c r="P136" s="27">
        <f>IFERROR($K136*(1-IF(J136="Yes",$I$270,0))*(1-IF(($N$267-$N$270)&gt;'Discount Structure'!$A$4,$I$271,0)),0)</f>
        <v>0</v>
      </c>
      <c r="Q136" s="27" t="str">
        <f t="shared" si="7"/>
        <v/>
      </c>
    </row>
    <row r="137" spans="2:17" ht="15" hidden="1" customHeight="1" outlineLevel="3" thickBot="1">
      <c r="B137" s="125"/>
      <c r="C137" s="123"/>
      <c r="D137" s="123"/>
      <c r="E137" s="125"/>
      <c r="F137" s="125"/>
      <c r="G137" s="125"/>
      <c r="H137" s="125"/>
      <c r="I137" s="123"/>
      <c r="J137" s="123"/>
      <c r="K137" s="126"/>
      <c r="L137" s="123"/>
      <c r="M137" s="78" t="str">
        <f t="shared" si="3"/>
        <v/>
      </c>
      <c r="N137" s="27" t="str">
        <f t="shared" si="6"/>
        <v/>
      </c>
      <c r="O137" s="26"/>
      <c r="P137" s="27">
        <f>IFERROR($K137*(1-IF(J137="Yes",$I$270,0))*(1-IF(($N$267-$N$270)&gt;'Discount Structure'!$A$4,$I$271,0)),0)</f>
        <v>0</v>
      </c>
      <c r="Q137" s="27" t="str">
        <f t="shared" si="7"/>
        <v/>
      </c>
    </row>
    <row r="138" spans="2:17" ht="15" hidden="1" customHeight="1" outlineLevel="3" thickBot="1">
      <c r="B138" s="125"/>
      <c r="C138" s="123"/>
      <c r="D138" s="123"/>
      <c r="E138" s="125"/>
      <c r="F138" s="125"/>
      <c r="G138" s="125"/>
      <c r="H138" s="125"/>
      <c r="I138" s="123"/>
      <c r="J138" s="123"/>
      <c r="K138" s="126"/>
      <c r="L138" s="123"/>
      <c r="M138" s="78" t="str">
        <f t="shared" si="3"/>
        <v/>
      </c>
      <c r="N138" s="27" t="str">
        <f t="shared" si="6"/>
        <v/>
      </c>
      <c r="O138" s="26"/>
      <c r="P138" s="27">
        <f>IFERROR($K138*(1-IF(J138="Yes",$I$270,0))*(1-IF(($N$267-$N$270)&gt;'Discount Structure'!$A$4,$I$271,0)),0)</f>
        <v>0</v>
      </c>
      <c r="Q138" s="27" t="str">
        <f t="shared" si="7"/>
        <v/>
      </c>
    </row>
    <row r="139" spans="2:17" ht="15" hidden="1" customHeight="1" outlineLevel="3" thickBot="1">
      <c r="B139" s="125"/>
      <c r="C139" s="123"/>
      <c r="D139" s="123"/>
      <c r="E139" s="125"/>
      <c r="F139" s="125"/>
      <c r="G139" s="125"/>
      <c r="H139" s="125"/>
      <c r="I139" s="123"/>
      <c r="J139" s="123"/>
      <c r="K139" s="126"/>
      <c r="L139" s="123"/>
      <c r="M139" s="78" t="str">
        <f t="shared" si="3"/>
        <v/>
      </c>
      <c r="N139" s="27" t="str">
        <f t="shared" si="6"/>
        <v/>
      </c>
      <c r="O139" s="26"/>
      <c r="P139" s="27">
        <f>IFERROR($K139*(1-IF(J139="Yes",$I$270,0))*(1-IF(($N$267-$N$270)&gt;'Discount Structure'!$A$4,$I$271,0)),0)</f>
        <v>0</v>
      </c>
      <c r="Q139" s="27" t="str">
        <f t="shared" si="7"/>
        <v/>
      </c>
    </row>
    <row r="140" spans="2:17" ht="15" hidden="1" customHeight="1" outlineLevel="3" thickBot="1">
      <c r="B140" s="125"/>
      <c r="C140" s="123"/>
      <c r="D140" s="123"/>
      <c r="E140" s="125"/>
      <c r="F140" s="125"/>
      <c r="G140" s="125"/>
      <c r="H140" s="125"/>
      <c r="I140" s="123"/>
      <c r="J140" s="123"/>
      <c r="K140" s="126"/>
      <c r="L140" s="123"/>
      <c r="M140" s="78" t="str">
        <f t="shared" si="3"/>
        <v/>
      </c>
      <c r="N140" s="27" t="str">
        <f t="shared" si="6"/>
        <v/>
      </c>
      <c r="O140" s="26"/>
      <c r="P140" s="27">
        <f>IFERROR($K140*(1-IF(J140="Yes",$I$270,0))*(1-IF(($N$267-$N$270)&gt;'Discount Structure'!$A$4,$I$271,0)),0)</f>
        <v>0</v>
      </c>
      <c r="Q140" s="27" t="str">
        <f t="shared" si="7"/>
        <v/>
      </c>
    </row>
    <row r="141" spans="2:17" ht="15" hidden="1" customHeight="1" outlineLevel="3" thickBot="1">
      <c r="B141" s="125"/>
      <c r="C141" s="123"/>
      <c r="D141" s="123"/>
      <c r="E141" s="125"/>
      <c r="F141" s="125"/>
      <c r="G141" s="125"/>
      <c r="H141" s="125"/>
      <c r="I141" s="123"/>
      <c r="J141" s="123"/>
      <c r="K141" s="126"/>
      <c r="L141" s="123"/>
      <c r="M141" s="78" t="str">
        <f t="shared" si="3"/>
        <v/>
      </c>
      <c r="N141" s="27" t="str">
        <f t="shared" si="6"/>
        <v/>
      </c>
      <c r="O141" s="26"/>
      <c r="P141" s="27">
        <f>IFERROR($K141*(1-IF(J141="Yes",$I$270,0))*(1-IF(($N$267-$N$270)&gt;'Discount Structure'!$A$4,$I$271,0)),0)</f>
        <v>0</v>
      </c>
      <c r="Q141" s="27" t="str">
        <f t="shared" si="7"/>
        <v/>
      </c>
    </row>
    <row r="142" spans="2:17" ht="15" hidden="1" customHeight="1" outlineLevel="3" thickBot="1">
      <c r="B142" s="125"/>
      <c r="C142" s="123"/>
      <c r="D142" s="123"/>
      <c r="E142" s="125"/>
      <c r="F142" s="125"/>
      <c r="G142" s="125"/>
      <c r="H142" s="125"/>
      <c r="I142" s="123"/>
      <c r="J142" s="123"/>
      <c r="K142" s="126"/>
      <c r="L142" s="123"/>
      <c r="M142" s="78" t="str">
        <f t="shared" si="3"/>
        <v/>
      </c>
      <c r="N142" s="27" t="str">
        <f t="shared" si="6"/>
        <v/>
      </c>
      <c r="O142" s="26"/>
      <c r="P142" s="27">
        <f>IFERROR($K142*(1-IF(J142="Yes",$I$270,0))*(1-IF(($N$267-$N$270)&gt;'Discount Structure'!$A$4,$I$271,0)),0)</f>
        <v>0</v>
      </c>
      <c r="Q142" s="27" t="str">
        <f t="shared" si="7"/>
        <v/>
      </c>
    </row>
    <row r="143" spans="2:17" ht="15" hidden="1" customHeight="1" outlineLevel="3" thickBot="1">
      <c r="B143" s="125"/>
      <c r="C143" s="123"/>
      <c r="D143" s="123"/>
      <c r="E143" s="125"/>
      <c r="F143" s="125"/>
      <c r="G143" s="125"/>
      <c r="H143" s="125"/>
      <c r="I143" s="123"/>
      <c r="J143" s="123"/>
      <c r="K143" s="126"/>
      <c r="L143" s="123"/>
      <c r="M143" s="78" t="str">
        <f t="shared" si="3"/>
        <v/>
      </c>
      <c r="N143" s="27" t="str">
        <f t="shared" si="6"/>
        <v/>
      </c>
      <c r="O143" s="26"/>
      <c r="P143" s="27">
        <f>IFERROR($K143*(1-IF(J143="Yes",$I$270,0))*(1-IF(($N$267-$N$270)&gt;'Discount Structure'!$A$4,$I$271,0)),0)</f>
        <v>0</v>
      </c>
      <c r="Q143" s="27" t="str">
        <f t="shared" si="7"/>
        <v/>
      </c>
    </row>
    <row r="144" spans="2:17" ht="15" hidden="1" customHeight="1" outlineLevel="3" thickBot="1">
      <c r="B144" s="125"/>
      <c r="C144" s="123"/>
      <c r="D144" s="123"/>
      <c r="E144" s="125"/>
      <c r="F144" s="125"/>
      <c r="G144" s="125"/>
      <c r="H144" s="125"/>
      <c r="I144" s="123"/>
      <c r="J144" s="123"/>
      <c r="K144" s="126"/>
      <c r="L144" s="123"/>
      <c r="M144" s="78" t="str">
        <f t="shared" si="3"/>
        <v/>
      </c>
      <c r="N144" s="27" t="str">
        <f t="shared" si="6"/>
        <v/>
      </c>
      <c r="O144" s="26"/>
      <c r="P144" s="27">
        <f>IFERROR($K144*(1-IF(J144="Yes",$I$270,0))*(1-IF(($N$267-$N$270)&gt;'Discount Structure'!$A$4,$I$271,0)),0)</f>
        <v>0</v>
      </c>
      <c r="Q144" s="27" t="str">
        <f t="shared" si="7"/>
        <v/>
      </c>
    </row>
    <row r="145" spans="2:17" ht="15" hidden="1" customHeight="1" outlineLevel="3" thickBot="1">
      <c r="B145" s="125"/>
      <c r="C145" s="123"/>
      <c r="D145" s="123"/>
      <c r="E145" s="125"/>
      <c r="F145" s="125"/>
      <c r="G145" s="125"/>
      <c r="H145" s="125"/>
      <c r="I145" s="123"/>
      <c r="J145" s="123"/>
      <c r="K145" s="126"/>
      <c r="L145" s="123"/>
      <c r="M145" s="78" t="str">
        <f t="shared" si="3"/>
        <v/>
      </c>
      <c r="N145" s="27" t="str">
        <f t="shared" si="6"/>
        <v/>
      </c>
      <c r="O145" s="26"/>
      <c r="P145" s="27">
        <f>IFERROR($K145*(1-IF(J145="Yes",$I$270,0))*(1-IF(($N$267-$N$270)&gt;'Discount Structure'!$A$4,$I$271,0)),0)</f>
        <v>0</v>
      </c>
      <c r="Q145" s="27" t="str">
        <f t="shared" si="7"/>
        <v/>
      </c>
    </row>
    <row r="146" spans="2:17" ht="15" hidden="1" customHeight="1" outlineLevel="3" thickBot="1">
      <c r="B146" s="125"/>
      <c r="C146" s="123"/>
      <c r="D146" s="123"/>
      <c r="E146" s="125"/>
      <c r="F146" s="125"/>
      <c r="G146" s="125"/>
      <c r="H146" s="125"/>
      <c r="I146" s="123"/>
      <c r="J146" s="123"/>
      <c r="K146" s="126"/>
      <c r="L146" s="123"/>
      <c r="M146" s="78" t="str">
        <f t="shared" si="3"/>
        <v/>
      </c>
      <c r="N146" s="27" t="str">
        <f t="shared" si="6"/>
        <v/>
      </c>
      <c r="O146" s="26"/>
      <c r="P146" s="27">
        <f>IFERROR($K146*(1-IF(J146="Yes",$I$270,0))*(1-IF(($N$267-$N$270)&gt;'Discount Structure'!$A$4,$I$271,0)),0)</f>
        <v>0</v>
      </c>
      <c r="Q146" s="27" t="str">
        <f t="shared" si="7"/>
        <v/>
      </c>
    </row>
    <row r="147" spans="2:17" ht="15" hidden="1" customHeight="1" outlineLevel="3" thickBot="1">
      <c r="B147" s="125"/>
      <c r="C147" s="123"/>
      <c r="D147" s="123"/>
      <c r="E147" s="125"/>
      <c r="F147" s="125"/>
      <c r="G147" s="125"/>
      <c r="H147" s="125"/>
      <c r="I147" s="123"/>
      <c r="J147" s="123"/>
      <c r="K147" s="126"/>
      <c r="L147" s="123"/>
      <c r="M147" s="78" t="str">
        <f t="shared" si="3"/>
        <v/>
      </c>
      <c r="N147" s="27" t="str">
        <f t="shared" si="6"/>
        <v/>
      </c>
      <c r="O147" s="26"/>
      <c r="P147" s="27">
        <f>IFERROR($K147*(1-IF(J147="Yes",$I$270,0))*(1-IF(($N$267-$N$270)&gt;'Discount Structure'!$A$4,$I$271,0)),0)</f>
        <v>0</v>
      </c>
      <c r="Q147" s="27" t="str">
        <f t="shared" si="7"/>
        <v/>
      </c>
    </row>
    <row r="148" spans="2:17" ht="15" hidden="1" customHeight="1" outlineLevel="3" thickBot="1">
      <c r="B148" s="125"/>
      <c r="C148" s="123"/>
      <c r="D148" s="123"/>
      <c r="E148" s="125"/>
      <c r="F148" s="125"/>
      <c r="G148" s="125"/>
      <c r="H148" s="125"/>
      <c r="I148" s="123"/>
      <c r="J148" s="123"/>
      <c r="K148" s="126"/>
      <c r="L148" s="123"/>
      <c r="M148" s="78" t="str">
        <f t="shared" si="3"/>
        <v/>
      </c>
      <c r="N148" s="27" t="str">
        <f t="shared" si="6"/>
        <v/>
      </c>
      <c r="O148" s="26"/>
      <c r="P148" s="27">
        <f>IFERROR($K148*(1-IF(J148="Yes",$I$270,0))*(1-IF(($N$267-$N$270)&gt;'Discount Structure'!$A$4,$I$271,0)),0)</f>
        <v>0</v>
      </c>
      <c r="Q148" s="27" t="str">
        <f t="shared" si="7"/>
        <v/>
      </c>
    </row>
    <row r="149" spans="2:17" ht="15" hidden="1" customHeight="1" outlineLevel="3" thickBot="1">
      <c r="B149" s="125"/>
      <c r="C149" s="123"/>
      <c r="D149" s="123"/>
      <c r="E149" s="125"/>
      <c r="F149" s="125"/>
      <c r="G149" s="125"/>
      <c r="H149" s="125"/>
      <c r="I149" s="123"/>
      <c r="J149" s="123"/>
      <c r="K149" s="126"/>
      <c r="L149" s="123"/>
      <c r="M149" s="78" t="str">
        <f t="shared" si="3"/>
        <v/>
      </c>
      <c r="N149" s="27" t="str">
        <f t="shared" si="6"/>
        <v/>
      </c>
      <c r="O149" s="26"/>
      <c r="P149" s="27">
        <f>IFERROR($K149*(1-IF(J149="Yes",$I$270,0))*(1-IF(($N$267-$N$270)&gt;'Discount Structure'!$A$4,$I$271,0)),0)</f>
        <v>0</v>
      </c>
      <c r="Q149" s="27" t="str">
        <f t="shared" si="7"/>
        <v/>
      </c>
    </row>
    <row r="150" spans="2:17" ht="15" hidden="1" customHeight="1" outlineLevel="3" thickBot="1">
      <c r="B150" s="125"/>
      <c r="C150" s="123"/>
      <c r="D150" s="123"/>
      <c r="E150" s="125"/>
      <c r="F150" s="125"/>
      <c r="G150" s="125"/>
      <c r="H150" s="125"/>
      <c r="I150" s="123"/>
      <c r="J150" s="123"/>
      <c r="K150" s="126"/>
      <c r="L150" s="123"/>
      <c r="M150" s="78" t="str">
        <f t="shared" si="3"/>
        <v/>
      </c>
      <c r="N150" s="27" t="str">
        <f t="shared" si="6"/>
        <v/>
      </c>
      <c r="O150" s="26"/>
      <c r="P150" s="27">
        <f>IFERROR($K150*(1-IF(J150="Yes",$I$270,0))*(1-IF(($N$267-$N$270)&gt;'Discount Structure'!$A$4,$I$271,0)),0)</f>
        <v>0</v>
      </c>
      <c r="Q150" s="27" t="str">
        <f t="shared" si="7"/>
        <v/>
      </c>
    </row>
    <row r="151" spans="2:17" ht="15" hidden="1" customHeight="1" outlineLevel="3" thickBot="1">
      <c r="B151" s="125"/>
      <c r="C151" s="123"/>
      <c r="D151" s="123"/>
      <c r="E151" s="125"/>
      <c r="F151" s="125"/>
      <c r="G151" s="125"/>
      <c r="H151" s="125"/>
      <c r="I151" s="123"/>
      <c r="J151" s="123"/>
      <c r="K151" s="126"/>
      <c r="L151" s="123"/>
      <c r="M151" s="78" t="str">
        <f t="shared" si="3"/>
        <v/>
      </c>
      <c r="N151" s="27" t="str">
        <f t="shared" si="6"/>
        <v/>
      </c>
      <c r="O151" s="26"/>
      <c r="P151" s="27">
        <f>IFERROR($K151*(1-IF(J151="Yes",$I$270,0))*(1-IF(($N$267-$N$270)&gt;'Discount Structure'!$A$4,$I$271,0)),0)</f>
        <v>0</v>
      </c>
      <c r="Q151" s="27" t="str">
        <f t="shared" si="7"/>
        <v/>
      </c>
    </row>
    <row r="152" spans="2:17" ht="15" hidden="1" customHeight="1" outlineLevel="3" thickBot="1">
      <c r="B152" s="125"/>
      <c r="C152" s="123"/>
      <c r="D152" s="123"/>
      <c r="E152" s="125"/>
      <c r="F152" s="125"/>
      <c r="G152" s="125"/>
      <c r="H152" s="125"/>
      <c r="I152" s="123"/>
      <c r="J152" s="123"/>
      <c r="K152" s="126"/>
      <c r="L152" s="123"/>
      <c r="M152" s="78" t="str">
        <f t="shared" si="3"/>
        <v/>
      </c>
      <c r="N152" s="27" t="str">
        <f t="shared" si="6"/>
        <v/>
      </c>
      <c r="O152" s="26"/>
      <c r="P152" s="27">
        <f>IFERROR($K152*(1-IF(J152="Yes",$I$270,0))*(1-IF(($N$267-$N$270)&gt;'Discount Structure'!$A$4,$I$271,0)),0)</f>
        <v>0</v>
      </c>
      <c r="Q152" s="27" t="str">
        <f t="shared" si="7"/>
        <v/>
      </c>
    </row>
    <row r="153" spans="2:17" ht="15" hidden="1" customHeight="1" outlineLevel="3" thickBot="1">
      <c r="B153" s="125"/>
      <c r="C153" s="123"/>
      <c r="D153" s="123"/>
      <c r="E153" s="125"/>
      <c r="F153" s="125"/>
      <c r="G153" s="125"/>
      <c r="H153" s="125"/>
      <c r="I153" s="123"/>
      <c r="J153" s="123"/>
      <c r="K153" s="126"/>
      <c r="L153" s="123"/>
      <c r="M153" s="78" t="str">
        <f t="shared" si="3"/>
        <v/>
      </c>
      <c r="N153" s="27" t="str">
        <f t="shared" si="6"/>
        <v/>
      </c>
      <c r="O153" s="26"/>
      <c r="P153" s="27">
        <f>IFERROR($K153*(1-IF(J153="Yes",$I$270,0))*(1-IF(($N$267-$N$270)&gt;'Discount Structure'!$A$4,$I$271,0)),0)</f>
        <v>0</v>
      </c>
      <c r="Q153" s="27" t="str">
        <f t="shared" si="7"/>
        <v/>
      </c>
    </row>
    <row r="154" spans="2:17" ht="15" hidden="1" customHeight="1" outlineLevel="3" thickBot="1">
      <c r="B154" s="125"/>
      <c r="C154" s="123"/>
      <c r="D154" s="123"/>
      <c r="E154" s="125"/>
      <c r="F154" s="125"/>
      <c r="G154" s="125"/>
      <c r="H154" s="125"/>
      <c r="I154" s="123"/>
      <c r="J154" s="123"/>
      <c r="K154" s="126"/>
      <c r="L154" s="123"/>
      <c r="M154" s="78" t="str">
        <f t="shared" si="3"/>
        <v/>
      </c>
      <c r="N154" s="27" t="str">
        <f t="shared" si="6"/>
        <v/>
      </c>
      <c r="O154" s="26"/>
      <c r="P154" s="27">
        <f>IFERROR($K154*(1-IF(J154="Yes",$I$270,0))*(1-IF(($N$267-$N$270)&gt;'Discount Structure'!$A$4,$I$271,0)),0)</f>
        <v>0</v>
      </c>
      <c r="Q154" s="27" t="str">
        <f t="shared" si="7"/>
        <v/>
      </c>
    </row>
    <row r="155" spans="2:17" ht="15" hidden="1" customHeight="1" outlineLevel="3" thickBot="1">
      <c r="B155" s="125"/>
      <c r="C155" s="123"/>
      <c r="D155" s="123"/>
      <c r="E155" s="125"/>
      <c r="F155" s="125"/>
      <c r="G155" s="125"/>
      <c r="H155" s="125"/>
      <c r="I155" s="123"/>
      <c r="J155" s="123"/>
      <c r="K155" s="126"/>
      <c r="L155" s="123"/>
      <c r="M155" s="78" t="str">
        <f t="shared" si="3"/>
        <v/>
      </c>
      <c r="N155" s="27" t="str">
        <f t="shared" si="6"/>
        <v/>
      </c>
      <c r="O155" s="26"/>
      <c r="P155" s="27">
        <f>IFERROR($K155*(1-IF(J155="Yes",$I$270,0))*(1-IF(($N$267-$N$270)&gt;'Discount Structure'!$A$4,$I$271,0)),0)</f>
        <v>0</v>
      </c>
      <c r="Q155" s="27" t="str">
        <f t="shared" si="7"/>
        <v/>
      </c>
    </row>
    <row r="156" spans="2:17" ht="15" hidden="1" customHeight="1" outlineLevel="3" thickBot="1">
      <c r="B156" s="125"/>
      <c r="C156" s="123"/>
      <c r="D156" s="123"/>
      <c r="E156" s="125"/>
      <c r="F156" s="125"/>
      <c r="G156" s="125"/>
      <c r="H156" s="125"/>
      <c r="I156" s="123"/>
      <c r="J156" s="123"/>
      <c r="K156" s="126"/>
      <c r="L156" s="123"/>
      <c r="M156" s="78" t="str">
        <f t="shared" si="3"/>
        <v/>
      </c>
      <c r="N156" s="27" t="str">
        <f t="shared" si="6"/>
        <v/>
      </c>
      <c r="O156" s="26"/>
      <c r="P156" s="27">
        <f>IFERROR($K156*(1-IF(J156="Yes",$I$270,0))*(1-IF(($N$267-$N$270)&gt;'Discount Structure'!$A$4,$I$271,0)),0)</f>
        <v>0</v>
      </c>
      <c r="Q156" s="27" t="str">
        <f t="shared" si="7"/>
        <v/>
      </c>
    </row>
    <row r="157" spans="2:17" ht="15" hidden="1" customHeight="1" outlineLevel="3" thickBot="1">
      <c r="B157" s="125"/>
      <c r="C157" s="123"/>
      <c r="D157" s="123"/>
      <c r="E157" s="125"/>
      <c r="F157" s="125"/>
      <c r="G157" s="125"/>
      <c r="H157" s="125"/>
      <c r="I157" s="123"/>
      <c r="J157" s="123"/>
      <c r="K157" s="126"/>
      <c r="L157" s="123"/>
      <c r="M157" s="78" t="str">
        <f t="shared" si="3"/>
        <v/>
      </c>
      <c r="N157" s="27" t="str">
        <f t="shared" si="6"/>
        <v/>
      </c>
      <c r="O157" s="26"/>
      <c r="P157" s="27">
        <f>IFERROR($K157*(1-IF(J157="Yes",$I$270,0))*(1-IF(($N$267-$N$270)&gt;'Discount Structure'!$A$4,$I$271,0)),0)</f>
        <v>0</v>
      </c>
      <c r="Q157" s="27" t="str">
        <f t="shared" si="7"/>
        <v/>
      </c>
    </row>
    <row r="158" spans="2:17" ht="15" hidden="1" customHeight="1" outlineLevel="3" thickBot="1">
      <c r="B158" s="125"/>
      <c r="C158" s="123"/>
      <c r="D158" s="123"/>
      <c r="E158" s="125"/>
      <c r="F158" s="125"/>
      <c r="G158" s="125"/>
      <c r="H158" s="125"/>
      <c r="I158" s="123"/>
      <c r="J158" s="123"/>
      <c r="K158" s="126"/>
      <c r="L158" s="123"/>
      <c r="M158" s="78" t="str">
        <f t="shared" si="3"/>
        <v/>
      </c>
      <c r="N158" s="27" t="str">
        <f t="shared" si="6"/>
        <v/>
      </c>
      <c r="O158" s="26"/>
      <c r="P158" s="27">
        <f>IFERROR($K158*(1-IF(J158="Yes",$I$270,0))*(1-IF(($N$267-$N$270)&gt;'Discount Structure'!$A$4,$I$271,0)),0)</f>
        <v>0</v>
      </c>
      <c r="Q158" s="27" t="str">
        <f t="shared" si="7"/>
        <v/>
      </c>
    </row>
    <row r="159" spans="2:17" ht="15" hidden="1" customHeight="1" outlineLevel="3" thickBot="1">
      <c r="B159" s="125"/>
      <c r="C159" s="123"/>
      <c r="D159" s="123"/>
      <c r="E159" s="125"/>
      <c r="F159" s="125"/>
      <c r="G159" s="125"/>
      <c r="H159" s="125"/>
      <c r="I159" s="123"/>
      <c r="J159" s="123"/>
      <c r="K159" s="126"/>
      <c r="L159" s="123"/>
      <c r="M159" s="78" t="str">
        <f t="shared" si="3"/>
        <v/>
      </c>
      <c r="N159" s="27" t="str">
        <f t="shared" si="6"/>
        <v/>
      </c>
      <c r="O159" s="26"/>
      <c r="P159" s="27">
        <f>IFERROR($K159*(1-IF(J159="Yes",$I$270,0))*(1-IF(($N$267-$N$270)&gt;'Discount Structure'!$A$4,$I$271,0)),0)</f>
        <v>0</v>
      </c>
      <c r="Q159" s="27" t="str">
        <f t="shared" si="7"/>
        <v/>
      </c>
    </row>
    <row r="160" spans="2:17" ht="15" hidden="1" customHeight="1" outlineLevel="3" thickBot="1">
      <c r="B160" s="125"/>
      <c r="C160" s="123"/>
      <c r="D160" s="123"/>
      <c r="E160" s="125"/>
      <c r="F160" s="125"/>
      <c r="G160" s="125"/>
      <c r="H160" s="125"/>
      <c r="I160" s="123"/>
      <c r="J160" s="123"/>
      <c r="K160" s="126"/>
      <c r="L160" s="123"/>
      <c r="M160" s="78" t="str">
        <f t="shared" si="3"/>
        <v/>
      </c>
      <c r="N160" s="27" t="str">
        <f t="shared" si="6"/>
        <v/>
      </c>
      <c r="O160" s="26"/>
      <c r="P160" s="27">
        <f>IFERROR($K160*(1-IF(J160="Yes",$I$270,0))*(1-IF(($N$267-$N$270)&gt;'Discount Structure'!$A$4,$I$271,0)),0)</f>
        <v>0</v>
      </c>
      <c r="Q160" s="27" t="str">
        <f t="shared" si="7"/>
        <v/>
      </c>
    </row>
    <row r="161" spans="2:17" ht="15" hidden="1" customHeight="1" outlineLevel="3" thickBot="1">
      <c r="B161" s="125"/>
      <c r="C161" s="123"/>
      <c r="D161" s="123"/>
      <c r="E161" s="125"/>
      <c r="F161" s="125"/>
      <c r="G161" s="125"/>
      <c r="H161" s="125"/>
      <c r="I161" s="123"/>
      <c r="J161" s="123"/>
      <c r="K161" s="126"/>
      <c r="L161" s="123"/>
      <c r="M161" s="78" t="str">
        <f t="shared" si="3"/>
        <v/>
      </c>
      <c r="N161" s="27" t="str">
        <f t="shared" si="6"/>
        <v/>
      </c>
      <c r="O161" s="26"/>
      <c r="P161" s="27">
        <f>IFERROR($K161*(1-IF(J161="Yes",$I$270,0))*(1-IF(($N$267-$N$270)&gt;'Discount Structure'!$A$4,$I$271,0)),0)</f>
        <v>0</v>
      </c>
      <c r="Q161" s="27" t="str">
        <f t="shared" si="7"/>
        <v/>
      </c>
    </row>
    <row r="162" spans="2:17" ht="15" hidden="1" customHeight="1" outlineLevel="3" thickBot="1">
      <c r="B162" s="125"/>
      <c r="C162" s="123"/>
      <c r="D162" s="123"/>
      <c r="E162" s="125"/>
      <c r="F162" s="125"/>
      <c r="G162" s="125"/>
      <c r="H162" s="125"/>
      <c r="I162" s="123"/>
      <c r="J162" s="123"/>
      <c r="K162" s="126"/>
      <c r="L162" s="123"/>
      <c r="M162" s="78" t="str">
        <f t="shared" si="3"/>
        <v/>
      </c>
      <c r="N162" s="27" t="str">
        <f t="shared" si="6"/>
        <v/>
      </c>
      <c r="O162" s="26"/>
      <c r="P162" s="27">
        <f>IFERROR($K162*(1-IF(J162="Yes",$I$270,0))*(1-IF(($N$267-$N$270)&gt;'Discount Structure'!$A$4,$I$271,0)),0)</f>
        <v>0</v>
      </c>
      <c r="Q162" s="27" t="str">
        <f t="shared" si="7"/>
        <v/>
      </c>
    </row>
    <row r="163" spans="2:17" ht="15" hidden="1" customHeight="1" outlineLevel="3" thickBot="1">
      <c r="B163" s="125"/>
      <c r="C163" s="123"/>
      <c r="D163" s="123"/>
      <c r="E163" s="125"/>
      <c r="F163" s="125"/>
      <c r="G163" s="125"/>
      <c r="H163" s="125"/>
      <c r="I163" s="123"/>
      <c r="J163" s="123"/>
      <c r="K163" s="126"/>
      <c r="L163" s="123"/>
      <c r="M163" s="78" t="str">
        <f t="shared" si="3"/>
        <v/>
      </c>
      <c r="N163" s="27" t="str">
        <f t="shared" si="6"/>
        <v/>
      </c>
      <c r="O163" s="26"/>
      <c r="P163" s="27">
        <f>IFERROR($K163*(1-IF(J163="Yes",$I$270,0))*(1-IF(($N$267-$N$270)&gt;'Discount Structure'!$A$4,$I$271,0)),0)</f>
        <v>0</v>
      </c>
      <c r="Q163" s="27" t="str">
        <f t="shared" si="7"/>
        <v/>
      </c>
    </row>
    <row r="164" spans="2:17" ht="15" hidden="1" customHeight="1" outlineLevel="3" thickBot="1">
      <c r="B164" s="125"/>
      <c r="C164" s="123"/>
      <c r="D164" s="123"/>
      <c r="E164" s="125"/>
      <c r="F164" s="125"/>
      <c r="G164" s="125"/>
      <c r="H164" s="125"/>
      <c r="I164" s="123"/>
      <c r="J164" s="123"/>
      <c r="K164" s="126"/>
      <c r="L164" s="123"/>
      <c r="M164" s="78" t="str">
        <f t="shared" si="3"/>
        <v/>
      </c>
      <c r="N164" s="27" t="str">
        <f t="shared" si="6"/>
        <v/>
      </c>
      <c r="O164" s="26"/>
      <c r="P164" s="27">
        <f>IFERROR($K164*(1-IF(J164="Yes",$I$270,0))*(1-IF(($N$267-$N$270)&gt;'Discount Structure'!$A$4,$I$271,0)),0)</f>
        <v>0</v>
      </c>
      <c r="Q164" s="27" t="str">
        <f t="shared" si="7"/>
        <v/>
      </c>
    </row>
    <row r="165" spans="2:17" ht="15" hidden="1" customHeight="1" outlineLevel="3" thickBot="1">
      <c r="B165" s="125"/>
      <c r="C165" s="123"/>
      <c r="D165" s="123"/>
      <c r="E165" s="125"/>
      <c r="F165" s="125"/>
      <c r="G165" s="125"/>
      <c r="H165" s="125"/>
      <c r="I165" s="123"/>
      <c r="J165" s="123"/>
      <c r="K165" s="126"/>
      <c r="L165" s="123"/>
      <c r="M165" s="78" t="str">
        <f t="shared" si="3"/>
        <v/>
      </c>
      <c r="N165" s="27" t="str">
        <f t="shared" si="6"/>
        <v/>
      </c>
      <c r="O165" s="26"/>
      <c r="P165" s="27">
        <f>IFERROR($K165*(1-IF(J165="Yes",$I$270,0))*(1-IF(($N$267-$N$270)&gt;'Discount Structure'!$A$4,$I$271,0)),0)</f>
        <v>0</v>
      </c>
      <c r="Q165" s="27" t="str">
        <f t="shared" si="7"/>
        <v/>
      </c>
    </row>
    <row r="166" spans="2:17" ht="15" hidden="1" customHeight="1" outlineLevel="3" thickBot="1">
      <c r="B166" s="125"/>
      <c r="C166" s="123"/>
      <c r="D166" s="123"/>
      <c r="E166" s="125"/>
      <c r="F166" s="125"/>
      <c r="G166" s="125"/>
      <c r="H166" s="125"/>
      <c r="I166" s="123"/>
      <c r="J166" s="123"/>
      <c r="K166" s="126"/>
      <c r="L166" s="123"/>
      <c r="M166" s="78" t="str">
        <f t="shared" si="3"/>
        <v/>
      </c>
      <c r="N166" s="27" t="str">
        <f t="shared" si="6"/>
        <v/>
      </c>
      <c r="O166" s="26"/>
      <c r="P166" s="27">
        <f>IFERROR($K166*(1-IF(J166="Yes",$I$270,0))*(1-IF(($N$267-$N$270)&gt;'Discount Structure'!$A$4,$I$271,0)),0)</f>
        <v>0</v>
      </c>
      <c r="Q166" s="27" t="str">
        <f t="shared" si="7"/>
        <v/>
      </c>
    </row>
    <row r="167" spans="2:17" ht="15" hidden="1" customHeight="1" outlineLevel="4" collapsed="1" thickBot="1">
      <c r="B167" s="125"/>
      <c r="C167" s="123"/>
      <c r="D167" s="123"/>
      <c r="E167" s="125"/>
      <c r="F167" s="125"/>
      <c r="G167" s="125"/>
      <c r="H167" s="125"/>
      <c r="I167" s="123"/>
      <c r="J167" s="123"/>
      <c r="K167" s="126"/>
      <c r="L167" s="123"/>
      <c r="M167" s="78" t="str">
        <f t="shared" si="3"/>
        <v/>
      </c>
      <c r="N167" s="27" t="str">
        <f t="shared" si="6"/>
        <v/>
      </c>
      <c r="O167" s="26"/>
      <c r="P167" s="27">
        <f>IFERROR($K167*(1-IF(J167="Yes",$I$270,0))*(1-IF(($N$267-$N$270)&gt;'Discount Structure'!$A$4,$I$271,0)),0)</f>
        <v>0</v>
      </c>
      <c r="Q167" s="27" t="str">
        <f t="shared" si="7"/>
        <v/>
      </c>
    </row>
    <row r="168" spans="2:17" ht="15" hidden="1" customHeight="1" outlineLevel="4" thickBot="1">
      <c r="B168" s="125"/>
      <c r="C168" s="123"/>
      <c r="D168" s="123"/>
      <c r="E168" s="125"/>
      <c r="F168" s="125"/>
      <c r="G168" s="125"/>
      <c r="H168" s="125"/>
      <c r="I168" s="123"/>
      <c r="J168" s="123"/>
      <c r="K168" s="126"/>
      <c r="L168" s="123"/>
      <c r="M168" s="78" t="str">
        <f t="shared" si="3"/>
        <v/>
      </c>
      <c r="N168" s="27" t="str">
        <f t="shared" si="6"/>
        <v/>
      </c>
      <c r="O168" s="26"/>
      <c r="P168" s="27">
        <f>IFERROR($K168*(1-IF(J168="Yes",$I$270,0))*(1-IF(($N$267-$N$270)&gt;'Discount Structure'!$A$4,$I$271,0)),0)</f>
        <v>0</v>
      </c>
      <c r="Q168" s="27" t="str">
        <f t="shared" si="7"/>
        <v/>
      </c>
    </row>
    <row r="169" spans="2:17" ht="15" hidden="1" customHeight="1" outlineLevel="4" thickBot="1">
      <c r="B169" s="125"/>
      <c r="C169" s="123"/>
      <c r="D169" s="123"/>
      <c r="E169" s="125"/>
      <c r="F169" s="125"/>
      <c r="G169" s="125"/>
      <c r="H169" s="125"/>
      <c r="I169" s="123"/>
      <c r="J169" s="123"/>
      <c r="K169" s="126"/>
      <c r="L169" s="123"/>
      <c r="M169" s="78" t="str">
        <f t="shared" si="3"/>
        <v/>
      </c>
      <c r="N169" s="27" t="str">
        <f t="shared" si="6"/>
        <v/>
      </c>
      <c r="O169" s="26"/>
      <c r="P169" s="27">
        <f>IFERROR($K169*(1-IF(J169="Yes",$I$270,0))*(1-IF(($N$267-$N$270)&gt;'Discount Structure'!$A$4,$I$271,0)),0)</f>
        <v>0</v>
      </c>
      <c r="Q169" s="27" t="str">
        <f t="shared" si="7"/>
        <v/>
      </c>
    </row>
    <row r="170" spans="2:17" ht="15" hidden="1" customHeight="1" outlineLevel="4" thickBot="1">
      <c r="B170" s="125"/>
      <c r="C170" s="123"/>
      <c r="D170" s="123"/>
      <c r="E170" s="125"/>
      <c r="F170" s="125"/>
      <c r="G170" s="125"/>
      <c r="H170" s="125"/>
      <c r="I170" s="123"/>
      <c r="J170" s="123"/>
      <c r="K170" s="126"/>
      <c r="L170" s="123"/>
      <c r="M170" s="78" t="str">
        <f t="shared" si="3"/>
        <v/>
      </c>
      <c r="N170" s="27" t="str">
        <f t="shared" si="6"/>
        <v/>
      </c>
      <c r="O170" s="26"/>
      <c r="P170" s="27">
        <f>IFERROR($K170*(1-IF(J170="Yes",$I$270,0))*(1-IF(($N$267-$N$270)&gt;'Discount Structure'!$A$4,$I$271,0)),0)</f>
        <v>0</v>
      </c>
      <c r="Q170" s="27" t="str">
        <f t="shared" si="7"/>
        <v/>
      </c>
    </row>
    <row r="171" spans="2:17" ht="15" hidden="1" customHeight="1" outlineLevel="4" thickBot="1">
      <c r="B171" s="125"/>
      <c r="C171" s="123"/>
      <c r="D171" s="123"/>
      <c r="E171" s="125"/>
      <c r="F171" s="125"/>
      <c r="G171" s="125"/>
      <c r="H171" s="125"/>
      <c r="I171" s="123"/>
      <c r="J171" s="123"/>
      <c r="K171" s="126"/>
      <c r="L171" s="123"/>
      <c r="M171" s="78" t="str">
        <f t="shared" si="3"/>
        <v/>
      </c>
      <c r="N171" s="27" t="str">
        <f t="shared" si="6"/>
        <v/>
      </c>
      <c r="O171" s="26"/>
      <c r="P171" s="27">
        <f>IFERROR($K171*(1-IF(J171="Yes",$I$270,0))*(1-IF(($N$267-$N$270)&gt;'Discount Structure'!$A$4,$I$271,0)),0)</f>
        <v>0</v>
      </c>
      <c r="Q171" s="27" t="str">
        <f t="shared" si="7"/>
        <v/>
      </c>
    </row>
    <row r="172" spans="2:17" ht="15" hidden="1" customHeight="1" outlineLevel="4" thickBot="1">
      <c r="B172" s="125"/>
      <c r="C172" s="123"/>
      <c r="D172" s="123"/>
      <c r="E172" s="125"/>
      <c r="F172" s="125"/>
      <c r="G172" s="125"/>
      <c r="H172" s="125"/>
      <c r="I172" s="123"/>
      <c r="J172" s="123"/>
      <c r="K172" s="126"/>
      <c r="L172" s="123"/>
      <c r="M172" s="78" t="str">
        <f t="shared" si="3"/>
        <v/>
      </c>
      <c r="N172" s="27" t="str">
        <f t="shared" si="6"/>
        <v/>
      </c>
      <c r="O172" s="26"/>
      <c r="P172" s="27">
        <f>IFERROR($K172*(1-IF(J172="Yes",$I$270,0))*(1-IF(($N$267-$N$270)&gt;'Discount Structure'!$A$4,$I$271,0)),0)</f>
        <v>0</v>
      </c>
      <c r="Q172" s="27" t="str">
        <f t="shared" si="7"/>
        <v/>
      </c>
    </row>
    <row r="173" spans="2:17" ht="15" hidden="1" customHeight="1" outlineLevel="4" thickBot="1">
      <c r="B173" s="125"/>
      <c r="C173" s="123"/>
      <c r="D173" s="123"/>
      <c r="E173" s="125"/>
      <c r="F173" s="125"/>
      <c r="G173" s="125"/>
      <c r="H173" s="125"/>
      <c r="I173" s="123"/>
      <c r="J173" s="123"/>
      <c r="K173" s="126"/>
      <c r="L173" s="123"/>
      <c r="M173" s="78" t="str">
        <f t="shared" si="3"/>
        <v/>
      </c>
      <c r="N173" s="27" t="str">
        <f t="shared" si="6"/>
        <v/>
      </c>
      <c r="O173" s="26"/>
      <c r="P173" s="27">
        <f>IFERROR($K173*(1-IF(J173="Yes",$I$270,0))*(1-IF(($N$267-$N$270)&gt;'Discount Structure'!$A$4,$I$271,0)),0)</f>
        <v>0</v>
      </c>
      <c r="Q173" s="27" t="str">
        <f t="shared" si="7"/>
        <v/>
      </c>
    </row>
    <row r="174" spans="2:17" ht="15" hidden="1" customHeight="1" outlineLevel="4" thickBot="1">
      <c r="B174" s="125"/>
      <c r="C174" s="123"/>
      <c r="D174" s="123"/>
      <c r="E174" s="125"/>
      <c r="F174" s="125"/>
      <c r="G174" s="125"/>
      <c r="H174" s="125"/>
      <c r="I174" s="123"/>
      <c r="J174" s="123"/>
      <c r="K174" s="126"/>
      <c r="L174" s="123"/>
      <c r="M174" s="78" t="str">
        <f t="shared" si="3"/>
        <v/>
      </c>
      <c r="N174" s="27" t="str">
        <f t="shared" si="6"/>
        <v/>
      </c>
      <c r="O174" s="26"/>
      <c r="P174" s="27">
        <f>IFERROR($K174*(1-IF(J174="Yes",$I$270,0))*(1-IF(($N$267-$N$270)&gt;'Discount Structure'!$A$4,$I$271,0)),0)</f>
        <v>0</v>
      </c>
      <c r="Q174" s="27" t="str">
        <f t="shared" si="7"/>
        <v/>
      </c>
    </row>
    <row r="175" spans="2:17" ht="15" hidden="1" customHeight="1" outlineLevel="4" thickBot="1">
      <c r="B175" s="125"/>
      <c r="C175" s="123"/>
      <c r="D175" s="123"/>
      <c r="E175" s="125"/>
      <c r="F175" s="125"/>
      <c r="G175" s="125"/>
      <c r="H175" s="125"/>
      <c r="I175" s="123"/>
      <c r="J175" s="123"/>
      <c r="K175" s="126"/>
      <c r="L175" s="123"/>
      <c r="M175" s="78" t="str">
        <f t="shared" si="3"/>
        <v/>
      </c>
      <c r="N175" s="27" t="str">
        <f t="shared" si="6"/>
        <v/>
      </c>
      <c r="O175" s="26"/>
      <c r="P175" s="27">
        <f>IFERROR($K175*(1-IF(J175="Yes",$I$270,0))*(1-IF(($N$267-$N$270)&gt;'Discount Structure'!$A$4,$I$271,0)),0)</f>
        <v>0</v>
      </c>
      <c r="Q175" s="27" t="str">
        <f t="shared" si="7"/>
        <v/>
      </c>
    </row>
    <row r="176" spans="2:17" ht="15" hidden="1" customHeight="1" outlineLevel="4" thickBot="1">
      <c r="B176" s="125"/>
      <c r="C176" s="123"/>
      <c r="D176" s="123"/>
      <c r="E176" s="125"/>
      <c r="F176" s="125"/>
      <c r="G176" s="125"/>
      <c r="H176" s="125"/>
      <c r="I176" s="123"/>
      <c r="J176" s="123"/>
      <c r="K176" s="126"/>
      <c r="L176" s="123"/>
      <c r="M176" s="78" t="str">
        <f t="shared" si="3"/>
        <v/>
      </c>
      <c r="N176" s="27" t="str">
        <f t="shared" si="6"/>
        <v/>
      </c>
      <c r="O176" s="26"/>
      <c r="P176" s="27">
        <f>IFERROR($K176*(1-IF(J176="Yes",$I$270,0))*(1-IF(($N$267-$N$270)&gt;'Discount Structure'!$A$4,$I$271,0)),0)</f>
        <v>0</v>
      </c>
      <c r="Q176" s="27" t="str">
        <f t="shared" si="7"/>
        <v/>
      </c>
    </row>
    <row r="177" spans="2:17" ht="15" hidden="1" customHeight="1" outlineLevel="4" thickBot="1">
      <c r="B177" s="125"/>
      <c r="C177" s="123"/>
      <c r="D177" s="123"/>
      <c r="E177" s="125"/>
      <c r="F177" s="125"/>
      <c r="G177" s="125"/>
      <c r="H177" s="125"/>
      <c r="I177" s="123"/>
      <c r="J177" s="123"/>
      <c r="K177" s="126"/>
      <c r="L177" s="123"/>
      <c r="M177" s="78" t="str">
        <f t="shared" si="3"/>
        <v/>
      </c>
      <c r="N177" s="27" t="str">
        <f t="shared" si="6"/>
        <v/>
      </c>
      <c r="O177" s="26"/>
      <c r="P177" s="27">
        <f>IFERROR($K177*(1-IF(J177="Yes",$I$270,0))*(1-IF(($N$267-$N$270)&gt;'Discount Structure'!$A$4,$I$271,0)),0)</f>
        <v>0</v>
      </c>
      <c r="Q177" s="27" t="str">
        <f t="shared" si="7"/>
        <v/>
      </c>
    </row>
    <row r="178" spans="2:17" ht="15" hidden="1" customHeight="1" outlineLevel="4" thickBot="1">
      <c r="B178" s="125"/>
      <c r="C178" s="123"/>
      <c r="D178" s="123"/>
      <c r="E178" s="125"/>
      <c r="F178" s="125"/>
      <c r="G178" s="125"/>
      <c r="H178" s="125"/>
      <c r="I178" s="123"/>
      <c r="J178" s="123"/>
      <c r="K178" s="126"/>
      <c r="L178" s="123"/>
      <c r="M178" s="78" t="str">
        <f t="shared" si="3"/>
        <v/>
      </c>
      <c r="N178" s="27" t="str">
        <f t="shared" si="6"/>
        <v/>
      </c>
      <c r="O178" s="26"/>
      <c r="P178" s="27">
        <f>IFERROR($K178*(1-IF(J178="Yes",$I$270,0))*(1-IF(($N$267-$N$270)&gt;'Discount Structure'!$A$4,$I$271,0)),0)</f>
        <v>0</v>
      </c>
      <c r="Q178" s="27" t="str">
        <f t="shared" si="7"/>
        <v/>
      </c>
    </row>
    <row r="179" spans="2:17" ht="15" hidden="1" customHeight="1" outlineLevel="4" thickBot="1">
      <c r="B179" s="125"/>
      <c r="C179" s="123"/>
      <c r="D179" s="123"/>
      <c r="E179" s="125"/>
      <c r="F179" s="125"/>
      <c r="G179" s="125"/>
      <c r="H179" s="125"/>
      <c r="I179" s="123"/>
      <c r="J179" s="123"/>
      <c r="K179" s="126"/>
      <c r="L179" s="123"/>
      <c r="M179" s="78" t="str">
        <f t="shared" si="3"/>
        <v/>
      </c>
      <c r="N179" s="27" t="str">
        <f t="shared" si="6"/>
        <v/>
      </c>
      <c r="O179" s="26"/>
      <c r="P179" s="27">
        <f>IFERROR($K179*(1-IF(J179="Yes",$I$270,0))*(1-IF(($N$267-$N$270)&gt;'Discount Structure'!$A$4,$I$271,0)),0)</f>
        <v>0</v>
      </c>
      <c r="Q179" s="27" t="str">
        <f t="shared" si="7"/>
        <v/>
      </c>
    </row>
    <row r="180" spans="2:17" ht="15" hidden="1" customHeight="1" outlineLevel="4" thickBot="1">
      <c r="B180" s="125"/>
      <c r="C180" s="123"/>
      <c r="D180" s="123"/>
      <c r="E180" s="125"/>
      <c r="F180" s="125"/>
      <c r="G180" s="125"/>
      <c r="H180" s="125"/>
      <c r="I180" s="123"/>
      <c r="J180" s="123"/>
      <c r="K180" s="126"/>
      <c r="L180" s="123"/>
      <c r="M180" s="78" t="str">
        <f t="shared" si="3"/>
        <v/>
      </c>
      <c r="N180" s="27" t="str">
        <f t="shared" si="6"/>
        <v/>
      </c>
      <c r="O180" s="26"/>
      <c r="P180" s="27">
        <f>IFERROR($K180*(1-IF(J180="Yes",$I$270,0))*(1-IF(($N$267-$N$270)&gt;'Discount Structure'!$A$4,$I$271,0)),0)</f>
        <v>0</v>
      </c>
      <c r="Q180" s="27" t="str">
        <f t="shared" si="7"/>
        <v/>
      </c>
    </row>
    <row r="181" spans="2:17" ht="15" hidden="1" customHeight="1" outlineLevel="4" thickBot="1">
      <c r="B181" s="125"/>
      <c r="C181" s="123"/>
      <c r="D181" s="123"/>
      <c r="E181" s="125"/>
      <c r="F181" s="125"/>
      <c r="G181" s="125"/>
      <c r="H181" s="125"/>
      <c r="I181" s="123"/>
      <c r="J181" s="123"/>
      <c r="K181" s="126"/>
      <c r="L181" s="123"/>
      <c r="M181" s="78" t="str">
        <f t="shared" si="3"/>
        <v/>
      </c>
      <c r="N181" s="27" t="str">
        <f t="shared" si="6"/>
        <v/>
      </c>
      <c r="O181" s="26"/>
      <c r="P181" s="27">
        <f>IFERROR($K181*(1-IF(J181="Yes",$I$270,0))*(1-IF(($N$267-$N$270)&gt;'Discount Structure'!$A$4,$I$271,0)),0)</f>
        <v>0</v>
      </c>
      <c r="Q181" s="27" t="str">
        <f t="shared" si="7"/>
        <v/>
      </c>
    </row>
    <row r="182" spans="2:17" ht="15" hidden="1" customHeight="1" outlineLevel="4" thickBot="1">
      <c r="B182" s="125"/>
      <c r="C182" s="123"/>
      <c r="D182" s="123"/>
      <c r="E182" s="125"/>
      <c r="F182" s="125"/>
      <c r="G182" s="125"/>
      <c r="H182" s="125"/>
      <c r="I182" s="123"/>
      <c r="J182" s="123"/>
      <c r="K182" s="126"/>
      <c r="L182" s="123"/>
      <c r="M182" s="78" t="str">
        <f t="shared" si="3"/>
        <v/>
      </c>
      <c r="N182" s="27" t="str">
        <f t="shared" si="6"/>
        <v/>
      </c>
      <c r="O182" s="26"/>
      <c r="P182" s="27">
        <f>IFERROR($K182*(1-IF(J182="Yes",$I$270,0))*(1-IF(($N$267-$N$270)&gt;'Discount Structure'!$A$4,$I$271,0)),0)</f>
        <v>0</v>
      </c>
      <c r="Q182" s="27" t="str">
        <f t="shared" si="7"/>
        <v/>
      </c>
    </row>
    <row r="183" spans="2:17" ht="15" hidden="1" customHeight="1" outlineLevel="4" thickBot="1">
      <c r="B183" s="125"/>
      <c r="C183" s="123"/>
      <c r="D183" s="123"/>
      <c r="E183" s="125"/>
      <c r="F183" s="125"/>
      <c r="G183" s="125"/>
      <c r="H183" s="125"/>
      <c r="I183" s="123"/>
      <c r="J183" s="123"/>
      <c r="K183" s="126"/>
      <c r="L183" s="123"/>
      <c r="M183" s="78" t="str">
        <f t="shared" si="3"/>
        <v/>
      </c>
      <c r="N183" s="27" t="str">
        <f t="shared" si="6"/>
        <v/>
      </c>
      <c r="O183" s="26"/>
      <c r="P183" s="27">
        <f>IFERROR($K183*(1-IF(J183="Yes",$I$270,0))*(1-IF(($N$267-$N$270)&gt;'Discount Structure'!$A$4,$I$271,0)),0)</f>
        <v>0</v>
      </c>
      <c r="Q183" s="27" t="str">
        <f t="shared" si="7"/>
        <v/>
      </c>
    </row>
    <row r="184" spans="2:17" ht="15" hidden="1" customHeight="1" outlineLevel="4" thickBot="1">
      <c r="B184" s="125"/>
      <c r="C184" s="123"/>
      <c r="D184" s="123"/>
      <c r="E184" s="125"/>
      <c r="F184" s="125"/>
      <c r="G184" s="125"/>
      <c r="H184" s="125"/>
      <c r="I184" s="123"/>
      <c r="J184" s="123"/>
      <c r="K184" s="126"/>
      <c r="L184" s="123"/>
      <c r="M184" s="78" t="str">
        <f t="shared" si="3"/>
        <v/>
      </c>
      <c r="N184" s="27" t="str">
        <f t="shared" si="6"/>
        <v/>
      </c>
      <c r="O184" s="26"/>
      <c r="P184" s="27">
        <f>IFERROR($K184*(1-IF(J184="Yes",$I$270,0))*(1-IF(($N$267-$N$270)&gt;'Discount Structure'!$A$4,$I$271,0)),0)</f>
        <v>0</v>
      </c>
      <c r="Q184" s="27" t="str">
        <f t="shared" si="7"/>
        <v/>
      </c>
    </row>
    <row r="185" spans="2:17" ht="15" hidden="1" customHeight="1" outlineLevel="4" thickBot="1">
      <c r="B185" s="125"/>
      <c r="C185" s="123"/>
      <c r="D185" s="123"/>
      <c r="E185" s="125"/>
      <c r="F185" s="125"/>
      <c r="G185" s="125"/>
      <c r="H185" s="125"/>
      <c r="I185" s="123"/>
      <c r="J185" s="123"/>
      <c r="K185" s="126"/>
      <c r="L185" s="123"/>
      <c r="M185" s="78" t="str">
        <f t="shared" si="3"/>
        <v/>
      </c>
      <c r="N185" s="27" t="str">
        <f t="shared" si="6"/>
        <v/>
      </c>
      <c r="O185" s="26"/>
      <c r="P185" s="27">
        <f>IFERROR($K185*(1-IF(J185="Yes",$I$270,0))*(1-IF(($N$267-$N$270)&gt;'Discount Structure'!$A$4,$I$271,0)),0)</f>
        <v>0</v>
      </c>
      <c r="Q185" s="27" t="str">
        <f t="shared" si="7"/>
        <v/>
      </c>
    </row>
    <row r="186" spans="2:17" ht="15" hidden="1" customHeight="1" outlineLevel="4" thickBot="1">
      <c r="B186" s="125"/>
      <c r="C186" s="123"/>
      <c r="D186" s="123"/>
      <c r="E186" s="125"/>
      <c r="F186" s="125"/>
      <c r="G186" s="125"/>
      <c r="H186" s="125"/>
      <c r="I186" s="123"/>
      <c r="J186" s="123"/>
      <c r="K186" s="126"/>
      <c r="L186" s="123"/>
      <c r="M186" s="78" t="str">
        <f t="shared" si="3"/>
        <v/>
      </c>
      <c r="N186" s="27" t="str">
        <f t="shared" si="6"/>
        <v/>
      </c>
      <c r="O186" s="26"/>
      <c r="P186" s="27">
        <f>IFERROR($K186*(1-IF(J186="Yes",$I$270,0))*(1-IF(($N$267-$N$270)&gt;'Discount Structure'!$A$4,$I$271,0)),0)</f>
        <v>0</v>
      </c>
      <c r="Q186" s="27" t="str">
        <f t="shared" si="7"/>
        <v/>
      </c>
    </row>
    <row r="187" spans="2:17" ht="15" hidden="1" customHeight="1" outlineLevel="4" thickBot="1">
      <c r="B187" s="125"/>
      <c r="C187" s="123"/>
      <c r="D187" s="123"/>
      <c r="E187" s="125"/>
      <c r="F187" s="125"/>
      <c r="G187" s="125"/>
      <c r="H187" s="125"/>
      <c r="I187" s="123"/>
      <c r="J187" s="123"/>
      <c r="K187" s="126"/>
      <c r="L187" s="123"/>
      <c r="M187" s="78" t="str">
        <f t="shared" si="3"/>
        <v/>
      </c>
      <c r="N187" s="27" t="str">
        <f t="shared" si="6"/>
        <v/>
      </c>
      <c r="O187" s="26"/>
      <c r="P187" s="27">
        <f>IFERROR($K187*(1-IF(J187="Yes",$I$270,0))*(1-IF(($N$267-$N$270)&gt;'Discount Structure'!$A$4,$I$271,0)),0)</f>
        <v>0</v>
      </c>
      <c r="Q187" s="27" t="str">
        <f t="shared" si="7"/>
        <v/>
      </c>
    </row>
    <row r="188" spans="2:17" ht="15" hidden="1" customHeight="1" outlineLevel="4" thickBot="1">
      <c r="B188" s="125"/>
      <c r="C188" s="123"/>
      <c r="D188" s="123"/>
      <c r="E188" s="125"/>
      <c r="F188" s="125"/>
      <c r="G188" s="125"/>
      <c r="H188" s="125"/>
      <c r="I188" s="123"/>
      <c r="J188" s="123"/>
      <c r="K188" s="126"/>
      <c r="L188" s="123"/>
      <c r="M188" s="78" t="str">
        <f t="shared" si="3"/>
        <v/>
      </c>
      <c r="N188" s="27" t="str">
        <f t="shared" si="6"/>
        <v/>
      </c>
      <c r="O188" s="26"/>
      <c r="P188" s="27">
        <f>IFERROR($K188*(1-IF(J188="Yes",$I$270,0))*(1-IF(($N$267-$N$270)&gt;'Discount Structure'!$A$4,$I$271,0)),0)</f>
        <v>0</v>
      </c>
      <c r="Q188" s="27" t="str">
        <f t="shared" si="7"/>
        <v/>
      </c>
    </row>
    <row r="189" spans="2:17" ht="15" hidden="1" customHeight="1" outlineLevel="4" thickBot="1">
      <c r="B189" s="125"/>
      <c r="C189" s="123"/>
      <c r="D189" s="123"/>
      <c r="E189" s="125"/>
      <c r="F189" s="125"/>
      <c r="G189" s="125"/>
      <c r="H189" s="125"/>
      <c r="I189" s="123"/>
      <c r="J189" s="123"/>
      <c r="K189" s="126"/>
      <c r="L189" s="123"/>
      <c r="M189" s="78" t="str">
        <f t="shared" si="3"/>
        <v/>
      </c>
      <c r="N189" s="27" t="str">
        <f t="shared" si="6"/>
        <v/>
      </c>
      <c r="O189" s="26"/>
      <c r="P189" s="27">
        <f>IFERROR($K189*(1-IF(J189="Yes",$I$270,0))*(1-IF(($N$267-$N$270)&gt;'Discount Structure'!$A$4,$I$271,0)),0)</f>
        <v>0</v>
      </c>
      <c r="Q189" s="27" t="str">
        <f t="shared" si="7"/>
        <v/>
      </c>
    </row>
    <row r="190" spans="2:17" ht="15" hidden="1" customHeight="1" outlineLevel="4" thickBot="1">
      <c r="B190" s="125"/>
      <c r="C190" s="123"/>
      <c r="D190" s="123"/>
      <c r="E190" s="125"/>
      <c r="F190" s="125"/>
      <c r="G190" s="125"/>
      <c r="H190" s="125"/>
      <c r="I190" s="123"/>
      <c r="J190" s="123"/>
      <c r="K190" s="126"/>
      <c r="L190" s="123"/>
      <c r="M190" s="78" t="str">
        <f t="shared" si="3"/>
        <v/>
      </c>
      <c r="N190" s="27" t="str">
        <f t="shared" si="6"/>
        <v/>
      </c>
      <c r="O190" s="26"/>
      <c r="P190" s="27">
        <f>IFERROR($K190*(1-IF(J190="Yes",$I$270,0))*(1-IF(($N$267-$N$270)&gt;'Discount Structure'!$A$4,$I$271,0)),0)</f>
        <v>0</v>
      </c>
      <c r="Q190" s="27" t="str">
        <f t="shared" si="7"/>
        <v/>
      </c>
    </row>
    <row r="191" spans="2:17" ht="15" hidden="1" customHeight="1" outlineLevel="4" thickBot="1">
      <c r="B191" s="125"/>
      <c r="C191" s="123"/>
      <c r="D191" s="123"/>
      <c r="E191" s="125"/>
      <c r="F191" s="125"/>
      <c r="G191" s="125"/>
      <c r="H191" s="125"/>
      <c r="I191" s="123"/>
      <c r="J191" s="123"/>
      <c r="K191" s="126"/>
      <c r="L191" s="123"/>
      <c r="M191" s="78" t="str">
        <f t="shared" si="3"/>
        <v/>
      </c>
      <c r="N191" s="27" t="str">
        <f t="shared" si="6"/>
        <v/>
      </c>
      <c r="O191" s="26"/>
      <c r="P191" s="27">
        <f>IFERROR($K191*(1-IF(J191="Yes",$I$270,0))*(1-IF(($N$267-$N$270)&gt;'Discount Structure'!$A$4,$I$271,0)),0)</f>
        <v>0</v>
      </c>
      <c r="Q191" s="27" t="str">
        <f t="shared" si="7"/>
        <v/>
      </c>
    </row>
    <row r="192" spans="2:17" ht="15" hidden="1" customHeight="1" outlineLevel="4" thickBot="1">
      <c r="B192" s="125"/>
      <c r="C192" s="123"/>
      <c r="D192" s="123"/>
      <c r="E192" s="125"/>
      <c r="F192" s="125"/>
      <c r="G192" s="125"/>
      <c r="H192" s="125"/>
      <c r="I192" s="123"/>
      <c r="J192" s="123"/>
      <c r="K192" s="126"/>
      <c r="L192" s="123"/>
      <c r="M192" s="78" t="str">
        <f t="shared" si="3"/>
        <v/>
      </c>
      <c r="N192" s="27" t="str">
        <f t="shared" si="6"/>
        <v/>
      </c>
      <c r="O192" s="26"/>
      <c r="P192" s="27">
        <f>IFERROR($K192*(1-IF(J192="Yes",$I$270,0))*(1-IF(($N$267-$N$270)&gt;'Discount Structure'!$A$4,$I$271,0)),0)</f>
        <v>0</v>
      </c>
      <c r="Q192" s="27" t="str">
        <f t="shared" si="7"/>
        <v/>
      </c>
    </row>
    <row r="193" spans="2:17" ht="15" hidden="1" customHeight="1" outlineLevel="4" thickBot="1">
      <c r="B193" s="125"/>
      <c r="C193" s="123"/>
      <c r="D193" s="123"/>
      <c r="E193" s="125"/>
      <c r="F193" s="125"/>
      <c r="G193" s="125"/>
      <c r="H193" s="125"/>
      <c r="I193" s="123"/>
      <c r="J193" s="123"/>
      <c r="K193" s="126"/>
      <c r="L193" s="123"/>
      <c r="M193" s="78" t="str">
        <f t="shared" si="3"/>
        <v/>
      </c>
      <c r="N193" s="27" t="str">
        <f t="shared" si="6"/>
        <v/>
      </c>
      <c r="O193" s="26"/>
      <c r="P193" s="27">
        <f>IFERROR($K193*(1-IF(J193="Yes",$I$270,0))*(1-IF(($N$267-$N$270)&gt;'Discount Structure'!$A$4,$I$271,0)),0)</f>
        <v>0</v>
      </c>
      <c r="Q193" s="27" t="str">
        <f t="shared" si="7"/>
        <v/>
      </c>
    </row>
    <row r="194" spans="2:17" ht="15" hidden="1" customHeight="1" outlineLevel="4" thickBot="1">
      <c r="B194" s="125"/>
      <c r="C194" s="123"/>
      <c r="D194" s="123"/>
      <c r="E194" s="125"/>
      <c r="F194" s="125"/>
      <c r="G194" s="125"/>
      <c r="H194" s="125"/>
      <c r="I194" s="123"/>
      <c r="J194" s="123"/>
      <c r="K194" s="126"/>
      <c r="L194" s="123"/>
      <c r="M194" s="78" t="str">
        <f t="shared" si="3"/>
        <v/>
      </c>
      <c r="N194" s="27" t="str">
        <f t="shared" si="6"/>
        <v/>
      </c>
      <c r="O194" s="26"/>
      <c r="P194" s="27">
        <f>IFERROR($K194*(1-IF(J194="Yes",$I$270,0))*(1-IF(($N$267-$N$270)&gt;'Discount Structure'!$A$4,$I$271,0)),0)</f>
        <v>0</v>
      </c>
      <c r="Q194" s="27" t="str">
        <f t="shared" si="7"/>
        <v/>
      </c>
    </row>
    <row r="195" spans="2:17" ht="15" hidden="1" customHeight="1" outlineLevel="4" thickBot="1">
      <c r="B195" s="125"/>
      <c r="C195" s="123"/>
      <c r="D195" s="123"/>
      <c r="E195" s="125"/>
      <c r="F195" s="125"/>
      <c r="G195" s="125"/>
      <c r="H195" s="125"/>
      <c r="I195" s="123"/>
      <c r="J195" s="123"/>
      <c r="K195" s="126"/>
      <c r="L195" s="123"/>
      <c r="M195" s="78" t="str">
        <f t="shared" si="3"/>
        <v/>
      </c>
      <c r="N195" s="27" t="str">
        <f t="shared" si="6"/>
        <v/>
      </c>
      <c r="O195" s="26"/>
      <c r="P195" s="27">
        <f>IFERROR($K195*(1-IF(J195="Yes",$I$270,0))*(1-IF(($N$267-$N$270)&gt;'Discount Structure'!$A$4,$I$271,0)),0)</f>
        <v>0</v>
      </c>
      <c r="Q195" s="27" t="str">
        <f t="shared" si="7"/>
        <v/>
      </c>
    </row>
    <row r="196" spans="2:17" ht="15" hidden="1" customHeight="1" outlineLevel="4" thickBot="1">
      <c r="B196" s="125"/>
      <c r="C196" s="123"/>
      <c r="D196" s="123"/>
      <c r="E196" s="125"/>
      <c r="F196" s="125"/>
      <c r="G196" s="125"/>
      <c r="H196" s="125"/>
      <c r="I196" s="123"/>
      <c r="J196" s="123"/>
      <c r="K196" s="126"/>
      <c r="L196" s="123"/>
      <c r="M196" s="78" t="str">
        <f t="shared" si="3"/>
        <v/>
      </c>
      <c r="N196" s="27" t="str">
        <f t="shared" ref="N196:N229" si="8">IF($B196&lt;&gt;"",K196*$L196,"")</f>
        <v/>
      </c>
      <c r="O196" s="26"/>
      <c r="P196" s="27">
        <f>IFERROR($K196*(1-IF(J196="Yes",$I$270,0))*(1-IF(($N$267-$N$270)&gt;'Discount Structure'!$A$4,$I$271,0)),0)</f>
        <v>0</v>
      </c>
      <c r="Q196" s="27" t="str">
        <f t="shared" si="7"/>
        <v/>
      </c>
    </row>
    <row r="197" spans="2:17" ht="15" hidden="1" customHeight="1" outlineLevel="4" thickBot="1">
      <c r="B197" s="125"/>
      <c r="C197" s="123"/>
      <c r="D197" s="123"/>
      <c r="E197" s="125"/>
      <c r="F197" s="125"/>
      <c r="G197" s="125"/>
      <c r="H197" s="125"/>
      <c r="I197" s="123"/>
      <c r="J197" s="123"/>
      <c r="K197" s="126"/>
      <c r="L197" s="123"/>
      <c r="M197" s="78" t="str">
        <f t="shared" si="3"/>
        <v/>
      </c>
      <c r="N197" s="27" t="str">
        <f t="shared" si="8"/>
        <v/>
      </c>
      <c r="O197" s="26"/>
      <c r="P197" s="27">
        <f>IFERROR($K197*(1-IF(J197="Yes",$I$270,0))*(1-IF(($N$267-$N$270)&gt;'Discount Structure'!$A$4,$I$271,0)),0)</f>
        <v>0</v>
      </c>
      <c r="Q197" s="27" t="str">
        <f t="shared" ref="Q197:Q260" si="9">IF($B197&lt;&gt;"",P197*$L197,"")</f>
        <v/>
      </c>
    </row>
    <row r="198" spans="2:17" ht="15" hidden="1" customHeight="1" outlineLevel="4" thickBot="1">
      <c r="B198" s="125"/>
      <c r="C198" s="123"/>
      <c r="D198" s="123"/>
      <c r="E198" s="125"/>
      <c r="F198" s="125"/>
      <c r="G198" s="125"/>
      <c r="H198" s="125"/>
      <c r="I198" s="123"/>
      <c r="J198" s="123"/>
      <c r="K198" s="126"/>
      <c r="L198" s="123"/>
      <c r="M198" s="78" t="str">
        <f t="shared" si="3"/>
        <v/>
      </c>
      <c r="N198" s="27" t="str">
        <f t="shared" si="8"/>
        <v/>
      </c>
      <c r="O198" s="26"/>
      <c r="P198" s="27">
        <f>IFERROR($K198*(1-IF(J198="Yes",$I$270,0))*(1-IF(($N$267-$N$270)&gt;'Discount Structure'!$A$4,$I$271,0)),0)</f>
        <v>0</v>
      </c>
      <c r="Q198" s="27" t="str">
        <f t="shared" si="9"/>
        <v/>
      </c>
    </row>
    <row r="199" spans="2:17" ht="15" hidden="1" customHeight="1" outlineLevel="4" thickBot="1">
      <c r="B199" s="125"/>
      <c r="C199" s="123"/>
      <c r="D199" s="123"/>
      <c r="E199" s="125"/>
      <c r="F199" s="125"/>
      <c r="G199" s="125"/>
      <c r="H199" s="125"/>
      <c r="I199" s="123"/>
      <c r="J199" s="123"/>
      <c r="K199" s="126"/>
      <c r="L199" s="123"/>
      <c r="M199" s="78" t="str">
        <f t="shared" si="3"/>
        <v/>
      </c>
      <c r="N199" s="27" t="str">
        <f t="shared" si="8"/>
        <v/>
      </c>
      <c r="O199" s="26"/>
      <c r="P199" s="27">
        <f>IFERROR($K199*(1-IF(J199="Yes",$I$270,0))*(1-IF(($N$267-$N$270)&gt;'Discount Structure'!$A$4,$I$271,0)),0)</f>
        <v>0</v>
      </c>
      <c r="Q199" s="27" t="str">
        <f t="shared" si="9"/>
        <v/>
      </c>
    </row>
    <row r="200" spans="2:17" ht="15" hidden="1" customHeight="1" outlineLevel="4" thickBot="1">
      <c r="B200" s="125"/>
      <c r="C200" s="123"/>
      <c r="D200" s="123"/>
      <c r="E200" s="125"/>
      <c r="F200" s="125"/>
      <c r="G200" s="125"/>
      <c r="H200" s="125"/>
      <c r="I200" s="123"/>
      <c r="J200" s="123"/>
      <c r="K200" s="126"/>
      <c r="L200" s="123"/>
      <c r="M200" s="78" t="str">
        <f t="shared" si="3"/>
        <v/>
      </c>
      <c r="N200" s="27" t="str">
        <f t="shared" si="8"/>
        <v/>
      </c>
      <c r="O200" s="26"/>
      <c r="P200" s="27">
        <f>IFERROR($K200*(1-IF(J200="Yes",$I$270,0))*(1-IF(($N$267-$N$270)&gt;'Discount Structure'!$A$4,$I$271,0)),0)</f>
        <v>0</v>
      </c>
      <c r="Q200" s="27" t="str">
        <f t="shared" si="9"/>
        <v/>
      </c>
    </row>
    <row r="201" spans="2:17" ht="15" hidden="1" customHeight="1" outlineLevel="4" thickBot="1">
      <c r="B201" s="125"/>
      <c r="C201" s="123"/>
      <c r="D201" s="123"/>
      <c r="E201" s="125"/>
      <c r="F201" s="125"/>
      <c r="G201" s="125"/>
      <c r="H201" s="125"/>
      <c r="I201" s="123"/>
      <c r="J201" s="123"/>
      <c r="K201" s="126"/>
      <c r="L201" s="123"/>
      <c r="M201" s="78" t="str">
        <f t="shared" si="3"/>
        <v/>
      </c>
      <c r="N201" s="27" t="str">
        <f t="shared" si="8"/>
        <v/>
      </c>
      <c r="O201" s="26"/>
      <c r="P201" s="27">
        <f>IFERROR($K201*(1-IF(J201="Yes",$I$270,0))*(1-IF(($N$267-$N$270)&gt;'Discount Structure'!$A$4,$I$271,0)),0)</f>
        <v>0</v>
      </c>
      <c r="Q201" s="27" t="str">
        <f t="shared" si="9"/>
        <v/>
      </c>
    </row>
    <row r="202" spans="2:17" ht="15" hidden="1" customHeight="1" outlineLevel="4" thickBot="1">
      <c r="B202" s="125"/>
      <c r="C202" s="123"/>
      <c r="D202" s="123"/>
      <c r="E202" s="125"/>
      <c r="F202" s="125"/>
      <c r="G202" s="125"/>
      <c r="H202" s="125"/>
      <c r="I202" s="123"/>
      <c r="J202" s="123"/>
      <c r="K202" s="126"/>
      <c r="L202" s="123"/>
      <c r="M202" s="78" t="str">
        <f t="shared" si="3"/>
        <v/>
      </c>
      <c r="N202" s="27" t="str">
        <f t="shared" si="8"/>
        <v/>
      </c>
      <c r="O202" s="26"/>
      <c r="P202" s="27">
        <f>IFERROR($K202*(1-IF(J202="Yes",$I$270,0))*(1-IF(($N$267-$N$270)&gt;'Discount Structure'!$A$4,$I$271,0)),0)</f>
        <v>0</v>
      </c>
      <c r="Q202" s="27" t="str">
        <f t="shared" si="9"/>
        <v/>
      </c>
    </row>
    <row r="203" spans="2:17" ht="15" hidden="1" customHeight="1" outlineLevel="4" thickBot="1">
      <c r="B203" s="125"/>
      <c r="C203" s="123"/>
      <c r="D203" s="123"/>
      <c r="E203" s="125"/>
      <c r="F203" s="125"/>
      <c r="G203" s="125"/>
      <c r="H203" s="125"/>
      <c r="I203" s="123"/>
      <c r="J203" s="123"/>
      <c r="K203" s="126"/>
      <c r="L203" s="123"/>
      <c r="M203" s="78" t="str">
        <f t="shared" si="3"/>
        <v/>
      </c>
      <c r="N203" s="27" t="str">
        <f t="shared" si="8"/>
        <v/>
      </c>
      <c r="O203" s="26"/>
      <c r="P203" s="27">
        <f>IFERROR($K203*(1-IF(J203="Yes",$I$270,0))*(1-IF(($N$267-$N$270)&gt;'Discount Structure'!$A$4,$I$271,0)),0)</f>
        <v>0</v>
      </c>
      <c r="Q203" s="27" t="str">
        <f t="shared" si="9"/>
        <v/>
      </c>
    </row>
    <row r="204" spans="2:17" ht="15" hidden="1" customHeight="1" outlineLevel="4" thickBot="1">
      <c r="B204" s="125"/>
      <c r="C204" s="123"/>
      <c r="D204" s="123"/>
      <c r="E204" s="125"/>
      <c r="F204" s="125"/>
      <c r="G204" s="125"/>
      <c r="H204" s="125"/>
      <c r="I204" s="123"/>
      <c r="J204" s="123"/>
      <c r="K204" s="126"/>
      <c r="L204" s="123"/>
      <c r="M204" s="78" t="str">
        <f t="shared" si="3"/>
        <v/>
      </c>
      <c r="N204" s="27" t="str">
        <f t="shared" si="8"/>
        <v/>
      </c>
      <c r="O204" s="26"/>
      <c r="P204" s="27">
        <f>IFERROR($K204*(1-IF(J204="Yes",$I$270,0))*(1-IF(($N$267-$N$270)&gt;'Discount Structure'!$A$4,$I$271,0)),0)</f>
        <v>0</v>
      </c>
      <c r="Q204" s="27" t="str">
        <f t="shared" si="9"/>
        <v/>
      </c>
    </row>
    <row r="205" spans="2:17" ht="15" hidden="1" customHeight="1" outlineLevel="4" thickBot="1">
      <c r="B205" s="125"/>
      <c r="C205" s="123"/>
      <c r="D205" s="123"/>
      <c r="E205" s="125"/>
      <c r="F205" s="125"/>
      <c r="G205" s="125"/>
      <c r="H205" s="125"/>
      <c r="I205" s="123"/>
      <c r="J205" s="123"/>
      <c r="K205" s="126"/>
      <c r="L205" s="123"/>
      <c r="M205" s="78" t="str">
        <f t="shared" si="3"/>
        <v/>
      </c>
      <c r="N205" s="27" t="str">
        <f t="shared" si="8"/>
        <v/>
      </c>
      <c r="O205" s="26"/>
      <c r="P205" s="27">
        <f>IFERROR($K205*(1-IF(J205="Yes",$I$270,0))*(1-IF(($N$267-$N$270)&gt;'Discount Structure'!$A$4,$I$271,0)),0)</f>
        <v>0</v>
      </c>
      <c r="Q205" s="27" t="str">
        <f t="shared" si="9"/>
        <v/>
      </c>
    </row>
    <row r="206" spans="2:17" ht="15" hidden="1" customHeight="1" outlineLevel="4" thickBot="1">
      <c r="B206" s="125"/>
      <c r="C206" s="123"/>
      <c r="D206" s="123"/>
      <c r="E206" s="125"/>
      <c r="F206" s="125"/>
      <c r="G206" s="125"/>
      <c r="H206" s="125"/>
      <c r="I206" s="123"/>
      <c r="J206" s="123"/>
      <c r="K206" s="126"/>
      <c r="L206" s="123"/>
      <c r="M206" s="78" t="str">
        <f t="shared" si="3"/>
        <v/>
      </c>
      <c r="N206" s="27" t="str">
        <f t="shared" si="8"/>
        <v/>
      </c>
      <c r="O206" s="26"/>
      <c r="P206" s="27">
        <f>IFERROR($K206*(1-IF(J206="Yes",$I$270,0))*(1-IF(($N$267-$N$270)&gt;'Discount Structure'!$A$4,$I$271,0)),0)</f>
        <v>0</v>
      </c>
      <c r="Q206" s="27" t="str">
        <f t="shared" si="9"/>
        <v/>
      </c>
    </row>
    <row r="207" spans="2:17" ht="15" hidden="1" customHeight="1" outlineLevel="4" thickBot="1">
      <c r="B207" s="125"/>
      <c r="C207" s="123"/>
      <c r="D207" s="123"/>
      <c r="E207" s="125"/>
      <c r="F207" s="125"/>
      <c r="G207" s="125"/>
      <c r="H207" s="125"/>
      <c r="I207" s="123"/>
      <c r="J207" s="123"/>
      <c r="K207" s="126"/>
      <c r="L207" s="123"/>
      <c r="M207" s="78" t="str">
        <f t="shared" si="3"/>
        <v/>
      </c>
      <c r="N207" s="27" t="str">
        <f t="shared" si="8"/>
        <v/>
      </c>
      <c r="O207" s="26"/>
      <c r="P207" s="27">
        <f>IFERROR($K207*(1-IF(J207="Yes",$I$270,0))*(1-IF(($N$267-$N$270)&gt;'Discount Structure'!$A$4,$I$271,0)),0)</f>
        <v>0</v>
      </c>
      <c r="Q207" s="27" t="str">
        <f t="shared" si="9"/>
        <v/>
      </c>
    </row>
    <row r="208" spans="2:17" ht="15" hidden="1" customHeight="1" outlineLevel="4" thickBot="1">
      <c r="B208" s="125"/>
      <c r="C208" s="123"/>
      <c r="D208" s="123"/>
      <c r="E208" s="125"/>
      <c r="F208" s="125"/>
      <c r="G208" s="125"/>
      <c r="H208" s="125"/>
      <c r="I208" s="123"/>
      <c r="J208" s="123"/>
      <c r="K208" s="126"/>
      <c r="L208" s="123"/>
      <c r="M208" s="78" t="str">
        <f t="shared" si="3"/>
        <v/>
      </c>
      <c r="N208" s="27" t="str">
        <f t="shared" si="8"/>
        <v/>
      </c>
      <c r="O208" s="26"/>
      <c r="P208" s="27">
        <f>IFERROR($K208*(1-IF(J208="Yes",$I$270,0))*(1-IF(($N$267-$N$270)&gt;'Discount Structure'!$A$4,$I$271,0)),0)</f>
        <v>0</v>
      </c>
      <c r="Q208" s="27" t="str">
        <f t="shared" si="9"/>
        <v/>
      </c>
    </row>
    <row r="209" spans="2:17" ht="15" hidden="1" customHeight="1" outlineLevel="4" thickBot="1">
      <c r="B209" s="125"/>
      <c r="C209" s="123"/>
      <c r="D209" s="123"/>
      <c r="E209" s="125"/>
      <c r="F209" s="125"/>
      <c r="G209" s="125"/>
      <c r="H209" s="125"/>
      <c r="I209" s="123"/>
      <c r="J209" s="123"/>
      <c r="K209" s="126"/>
      <c r="L209" s="123"/>
      <c r="M209" s="78" t="str">
        <f t="shared" si="3"/>
        <v/>
      </c>
      <c r="N209" s="27" t="str">
        <f t="shared" si="8"/>
        <v/>
      </c>
      <c r="O209" s="26"/>
      <c r="P209" s="27">
        <f>IFERROR($K209*(1-IF(J209="Yes",$I$270,0))*(1-IF(($N$267-$N$270)&gt;'Discount Structure'!$A$4,$I$271,0)),0)</f>
        <v>0</v>
      </c>
      <c r="Q209" s="27" t="str">
        <f t="shared" si="9"/>
        <v/>
      </c>
    </row>
    <row r="210" spans="2:17" ht="15" hidden="1" customHeight="1" outlineLevel="4" thickBot="1">
      <c r="B210" s="125"/>
      <c r="C210" s="123"/>
      <c r="D210" s="123"/>
      <c r="E210" s="125"/>
      <c r="F210" s="125"/>
      <c r="G210" s="125"/>
      <c r="H210" s="125"/>
      <c r="I210" s="123"/>
      <c r="J210" s="123"/>
      <c r="K210" s="126"/>
      <c r="L210" s="123"/>
      <c r="M210" s="78" t="str">
        <f t="shared" si="3"/>
        <v/>
      </c>
      <c r="N210" s="27" t="str">
        <f t="shared" si="8"/>
        <v/>
      </c>
      <c r="O210" s="26"/>
      <c r="P210" s="27">
        <f>IFERROR($K210*(1-IF(J210="Yes",$I$270,0))*(1-IF(($N$267-$N$270)&gt;'Discount Structure'!$A$4,$I$271,0)),0)</f>
        <v>0</v>
      </c>
      <c r="Q210" s="27" t="str">
        <f t="shared" si="9"/>
        <v/>
      </c>
    </row>
    <row r="211" spans="2:17" ht="15" hidden="1" customHeight="1" outlineLevel="4" thickBot="1">
      <c r="B211" s="125"/>
      <c r="C211" s="123"/>
      <c r="D211" s="123"/>
      <c r="E211" s="125"/>
      <c r="F211" s="125"/>
      <c r="G211" s="125"/>
      <c r="H211" s="125"/>
      <c r="I211" s="123"/>
      <c r="J211" s="123"/>
      <c r="K211" s="126"/>
      <c r="L211" s="123"/>
      <c r="M211" s="78" t="str">
        <f t="shared" si="3"/>
        <v/>
      </c>
      <c r="N211" s="27" t="str">
        <f t="shared" si="8"/>
        <v/>
      </c>
      <c r="O211" s="26"/>
      <c r="P211" s="27">
        <f>IFERROR($K211*(1-IF(J211="Yes",$I$270,0))*(1-IF(($N$267-$N$270)&gt;'Discount Structure'!$A$4,$I$271,0)),0)</f>
        <v>0</v>
      </c>
      <c r="Q211" s="27" t="str">
        <f t="shared" si="9"/>
        <v/>
      </c>
    </row>
    <row r="212" spans="2:17" ht="15" hidden="1" customHeight="1" outlineLevel="4" thickBot="1">
      <c r="B212" s="125"/>
      <c r="C212" s="123"/>
      <c r="D212" s="123"/>
      <c r="E212" s="125"/>
      <c r="F212" s="125"/>
      <c r="G212" s="125"/>
      <c r="H212" s="125"/>
      <c r="I212" s="123"/>
      <c r="J212" s="123"/>
      <c r="K212" s="126"/>
      <c r="L212" s="123"/>
      <c r="M212" s="78" t="str">
        <f t="shared" si="3"/>
        <v/>
      </c>
      <c r="N212" s="27" t="str">
        <f t="shared" si="8"/>
        <v/>
      </c>
      <c r="O212" s="26"/>
      <c r="P212" s="27">
        <f>IFERROR($K212*(1-IF(J212="Yes",$I$270,0))*(1-IF(($N$267-$N$270)&gt;'Discount Structure'!$A$4,$I$271,0)),0)</f>
        <v>0</v>
      </c>
      <c r="Q212" s="27" t="str">
        <f t="shared" si="9"/>
        <v/>
      </c>
    </row>
    <row r="213" spans="2:17" ht="15" hidden="1" customHeight="1" outlineLevel="4" thickBot="1">
      <c r="B213" s="125"/>
      <c r="C213" s="123"/>
      <c r="D213" s="123"/>
      <c r="E213" s="125"/>
      <c r="F213" s="125"/>
      <c r="G213" s="125"/>
      <c r="H213" s="125"/>
      <c r="I213" s="123"/>
      <c r="J213" s="123"/>
      <c r="K213" s="126"/>
      <c r="L213" s="123"/>
      <c r="M213" s="78" t="str">
        <f t="shared" si="3"/>
        <v/>
      </c>
      <c r="N213" s="27" t="str">
        <f t="shared" si="8"/>
        <v/>
      </c>
      <c r="O213" s="26"/>
      <c r="P213" s="27">
        <f>IFERROR($K213*(1-IF(J213="Yes",$I$270,0))*(1-IF(($N$267-$N$270)&gt;'Discount Structure'!$A$4,$I$271,0)),0)</f>
        <v>0</v>
      </c>
      <c r="Q213" s="27" t="str">
        <f t="shared" si="9"/>
        <v/>
      </c>
    </row>
    <row r="214" spans="2:17" ht="15" hidden="1" customHeight="1" outlineLevel="4" thickBot="1">
      <c r="B214" s="125"/>
      <c r="C214" s="123"/>
      <c r="D214" s="123"/>
      <c r="E214" s="125"/>
      <c r="F214" s="125"/>
      <c r="G214" s="125"/>
      <c r="H214" s="125"/>
      <c r="I214" s="123"/>
      <c r="J214" s="123"/>
      <c r="K214" s="126"/>
      <c r="L214" s="123"/>
      <c r="M214" s="78" t="str">
        <f t="shared" si="3"/>
        <v/>
      </c>
      <c r="N214" s="27" t="str">
        <f t="shared" si="8"/>
        <v/>
      </c>
      <c r="O214" s="26"/>
      <c r="P214" s="27">
        <f>IFERROR($K214*(1-IF(J214="Yes",$I$270,0))*(1-IF(($N$267-$N$270)&gt;'Discount Structure'!$A$4,$I$271,0)),0)</f>
        <v>0</v>
      </c>
      <c r="Q214" s="27" t="str">
        <f t="shared" si="9"/>
        <v/>
      </c>
    </row>
    <row r="215" spans="2:17" ht="15" hidden="1" customHeight="1" outlineLevel="4" thickBot="1">
      <c r="B215" s="125"/>
      <c r="C215" s="123"/>
      <c r="D215" s="123"/>
      <c r="E215" s="125"/>
      <c r="F215" s="125"/>
      <c r="G215" s="125"/>
      <c r="H215" s="125"/>
      <c r="I215" s="123"/>
      <c r="J215" s="123"/>
      <c r="K215" s="126"/>
      <c r="L215" s="123"/>
      <c r="M215" s="78" t="str">
        <f t="shared" si="3"/>
        <v/>
      </c>
      <c r="N215" s="27" t="str">
        <f t="shared" si="8"/>
        <v/>
      </c>
      <c r="O215" s="26"/>
      <c r="P215" s="27">
        <f>IFERROR($K215*(1-IF(J215="Yes",$I$270,0))*(1-IF(($N$267-$N$270)&gt;'Discount Structure'!$A$4,$I$271,0)),0)</f>
        <v>0</v>
      </c>
      <c r="Q215" s="27" t="str">
        <f t="shared" si="9"/>
        <v/>
      </c>
    </row>
    <row r="216" spans="2:17" ht="15" hidden="1" customHeight="1" outlineLevel="4" thickBot="1">
      <c r="B216" s="125"/>
      <c r="C216" s="123"/>
      <c r="D216" s="123"/>
      <c r="E216" s="125"/>
      <c r="F216" s="125"/>
      <c r="G216" s="125"/>
      <c r="H216" s="125"/>
      <c r="I216" s="123"/>
      <c r="J216" s="123"/>
      <c r="K216" s="126"/>
      <c r="L216" s="123"/>
      <c r="M216" s="78" t="str">
        <f t="shared" si="3"/>
        <v/>
      </c>
      <c r="N216" s="27" t="str">
        <f t="shared" si="8"/>
        <v/>
      </c>
      <c r="O216" s="26"/>
      <c r="P216" s="27">
        <f>IFERROR($K216*(1-IF(J216="Yes",$I$270,0))*(1-IF(($N$267-$N$270)&gt;'Discount Structure'!$A$4,$I$271,0)),0)</f>
        <v>0</v>
      </c>
      <c r="Q216" s="27" t="str">
        <f t="shared" si="9"/>
        <v/>
      </c>
    </row>
    <row r="217" spans="2:17" ht="15" hidden="1" customHeight="1" outlineLevel="4" thickBot="1">
      <c r="B217" s="125"/>
      <c r="C217" s="123"/>
      <c r="D217" s="123"/>
      <c r="E217" s="125"/>
      <c r="F217" s="125"/>
      <c r="G217" s="125"/>
      <c r="H217" s="125"/>
      <c r="I217" s="123"/>
      <c r="J217" s="123"/>
      <c r="K217" s="126"/>
      <c r="L217" s="123"/>
      <c r="M217" s="78" t="str">
        <f t="shared" si="3"/>
        <v/>
      </c>
      <c r="N217" s="27" t="str">
        <f t="shared" si="8"/>
        <v/>
      </c>
      <c r="O217" s="26"/>
      <c r="P217" s="27">
        <f>IFERROR($K217*(1-IF(J217="Yes",$I$270,0))*(1-IF(($N$267-$N$270)&gt;'Discount Structure'!$A$4,$I$271,0)),0)</f>
        <v>0</v>
      </c>
      <c r="Q217" s="27" t="str">
        <f t="shared" si="9"/>
        <v/>
      </c>
    </row>
    <row r="218" spans="2:17" ht="15" hidden="1" customHeight="1" outlineLevel="4" thickBot="1">
      <c r="B218" s="125"/>
      <c r="C218" s="123"/>
      <c r="D218" s="123"/>
      <c r="E218" s="125"/>
      <c r="F218" s="125"/>
      <c r="G218" s="125"/>
      <c r="H218" s="125"/>
      <c r="I218" s="123"/>
      <c r="J218" s="123"/>
      <c r="K218" s="126"/>
      <c r="L218" s="123"/>
      <c r="M218" s="78" t="str">
        <f t="shared" si="3"/>
        <v/>
      </c>
      <c r="N218" s="27" t="str">
        <f t="shared" si="8"/>
        <v/>
      </c>
      <c r="O218" s="26"/>
      <c r="P218" s="27">
        <f>IFERROR($K218*(1-IF(J218="Yes",$I$270,0))*(1-IF(($N$267-$N$270)&gt;'Discount Structure'!$A$4,$I$271,0)),0)</f>
        <v>0</v>
      </c>
      <c r="Q218" s="27" t="str">
        <f t="shared" si="9"/>
        <v/>
      </c>
    </row>
    <row r="219" spans="2:17" ht="15" hidden="1" customHeight="1" outlineLevel="4" thickBot="1">
      <c r="B219" s="125"/>
      <c r="C219" s="123"/>
      <c r="D219" s="123"/>
      <c r="E219" s="125"/>
      <c r="F219" s="125"/>
      <c r="G219" s="125"/>
      <c r="H219" s="125"/>
      <c r="I219" s="123"/>
      <c r="J219" s="123"/>
      <c r="K219" s="126"/>
      <c r="L219" s="123"/>
      <c r="M219" s="78" t="str">
        <f t="shared" si="3"/>
        <v/>
      </c>
      <c r="N219" s="27" t="str">
        <f t="shared" si="8"/>
        <v/>
      </c>
      <c r="O219" s="26"/>
      <c r="P219" s="27">
        <f>IFERROR($K219*(1-IF(J219="Yes",$I$270,0))*(1-IF(($N$267-$N$270)&gt;'Discount Structure'!$A$4,$I$271,0)),0)</f>
        <v>0</v>
      </c>
      <c r="Q219" s="27" t="str">
        <f t="shared" si="9"/>
        <v/>
      </c>
    </row>
    <row r="220" spans="2:17" ht="15" hidden="1" customHeight="1" outlineLevel="4" thickBot="1">
      <c r="B220" s="125"/>
      <c r="C220" s="123"/>
      <c r="D220" s="123"/>
      <c r="E220" s="125"/>
      <c r="F220" s="125"/>
      <c r="G220" s="125"/>
      <c r="H220" s="125"/>
      <c r="I220" s="123"/>
      <c r="J220" s="123"/>
      <c r="K220" s="126"/>
      <c r="L220" s="123"/>
      <c r="M220" s="78" t="str">
        <f t="shared" si="3"/>
        <v/>
      </c>
      <c r="N220" s="27" t="str">
        <f t="shared" si="8"/>
        <v/>
      </c>
      <c r="O220" s="26"/>
      <c r="P220" s="27">
        <f>IFERROR($K220*(1-IF(J220="Yes",$I$270,0))*(1-IF(($N$267-$N$270)&gt;'Discount Structure'!$A$4,$I$271,0)),0)</f>
        <v>0</v>
      </c>
      <c r="Q220" s="27" t="str">
        <f t="shared" si="9"/>
        <v/>
      </c>
    </row>
    <row r="221" spans="2:17" ht="15" hidden="1" customHeight="1" outlineLevel="4" thickBot="1">
      <c r="B221" s="125"/>
      <c r="C221" s="123"/>
      <c r="D221" s="123"/>
      <c r="E221" s="125"/>
      <c r="F221" s="125"/>
      <c r="G221" s="125"/>
      <c r="H221" s="125"/>
      <c r="I221" s="123"/>
      <c r="J221" s="123"/>
      <c r="K221" s="126"/>
      <c r="L221" s="123"/>
      <c r="M221" s="78" t="str">
        <f t="shared" si="3"/>
        <v/>
      </c>
      <c r="N221" s="27" t="str">
        <f t="shared" si="8"/>
        <v/>
      </c>
      <c r="O221" s="26"/>
      <c r="P221" s="27">
        <f>IFERROR($K221*(1-IF(J221="Yes",$I$270,0))*(1-IF(($N$267-$N$270)&gt;'Discount Structure'!$A$4,$I$271,0)),0)</f>
        <v>0</v>
      </c>
      <c r="Q221" s="27" t="str">
        <f t="shared" si="9"/>
        <v/>
      </c>
    </row>
    <row r="222" spans="2:17" ht="15" hidden="1" customHeight="1" outlineLevel="4" thickBot="1">
      <c r="B222" s="125"/>
      <c r="C222" s="123"/>
      <c r="D222" s="123"/>
      <c r="E222" s="125"/>
      <c r="F222" s="125"/>
      <c r="G222" s="125"/>
      <c r="H222" s="125"/>
      <c r="I222" s="123"/>
      <c r="J222" s="123"/>
      <c r="K222" s="126"/>
      <c r="L222" s="123"/>
      <c r="M222" s="78" t="str">
        <f t="shared" si="3"/>
        <v/>
      </c>
      <c r="N222" s="27" t="str">
        <f t="shared" si="8"/>
        <v/>
      </c>
      <c r="O222" s="26"/>
      <c r="P222" s="27">
        <f>IFERROR($K222*(1-IF(J222="Yes",$I$270,0))*(1-IF(($N$267-$N$270)&gt;'Discount Structure'!$A$4,$I$271,0)),0)</f>
        <v>0</v>
      </c>
      <c r="Q222" s="27" t="str">
        <f t="shared" si="9"/>
        <v/>
      </c>
    </row>
    <row r="223" spans="2:17" ht="15" hidden="1" customHeight="1" outlineLevel="4" thickBot="1">
      <c r="B223" s="125"/>
      <c r="C223" s="123"/>
      <c r="D223" s="123"/>
      <c r="E223" s="125"/>
      <c r="F223" s="125"/>
      <c r="G223" s="125"/>
      <c r="H223" s="125"/>
      <c r="I223" s="123"/>
      <c r="J223" s="123"/>
      <c r="K223" s="126"/>
      <c r="L223" s="123"/>
      <c r="M223" s="78" t="str">
        <f t="shared" si="3"/>
        <v/>
      </c>
      <c r="N223" s="27" t="str">
        <f t="shared" si="8"/>
        <v/>
      </c>
      <c r="O223" s="26"/>
      <c r="P223" s="27">
        <f>IFERROR($K223*(1-IF(J223="Yes",$I$270,0))*(1-IF(($N$267-$N$270)&gt;'Discount Structure'!$A$4,$I$271,0)),0)</f>
        <v>0</v>
      </c>
      <c r="Q223" s="27" t="str">
        <f t="shared" si="9"/>
        <v/>
      </c>
    </row>
    <row r="224" spans="2:17" ht="15" hidden="1" customHeight="1" outlineLevel="4" thickBot="1">
      <c r="B224" s="125"/>
      <c r="C224" s="123"/>
      <c r="D224" s="123"/>
      <c r="E224" s="125"/>
      <c r="F224" s="125"/>
      <c r="G224" s="125"/>
      <c r="H224" s="125"/>
      <c r="I224" s="123"/>
      <c r="J224" s="123"/>
      <c r="K224" s="126"/>
      <c r="L224" s="123"/>
      <c r="M224" s="78" t="str">
        <f t="shared" si="3"/>
        <v/>
      </c>
      <c r="N224" s="27" t="str">
        <f t="shared" si="8"/>
        <v/>
      </c>
      <c r="O224" s="26"/>
      <c r="P224" s="27">
        <f>IFERROR($K224*(1-IF(J224="Yes",$I$270,0))*(1-IF(($N$267-$N$270)&gt;'Discount Structure'!$A$4,$I$271,0)),0)</f>
        <v>0</v>
      </c>
      <c r="Q224" s="27" t="str">
        <f t="shared" si="9"/>
        <v/>
      </c>
    </row>
    <row r="225" spans="2:17" ht="15" hidden="1" customHeight="1" outlineLevel="4" thickBot="1">
      <c r="B225" s="125"/>
      <c r="C225" s="123"/>
      <c r="D225" s="123"/>
      <c r="E225" s="125"/>
      <c r="F225" s="125"/>
      <c r="G225" s="125"/>
      <c r="H225" s="125"/>
      <c r="I225" s="123"/>
      <c r="J225" s="123"/>
      <c r="K225" s="126"/>
      <c r="L225" s="123"/>
      <c r="M225" s="78" t="str">
        <f t="shared" si="3"/>
        <v/>
      </c>
      <c r="N225" s="27" t="str">
        <f t="shared" si="8"/>
        <v/>
      </c>
      <c r="O225" s="26"/>
      <c r="P225" s="27">
        <f>IFERROR($K225*(1-IF(J225="Yes",$I$270,0))*(1-IF(($N$267-$N$270)&gt;'Discount Structure'!$A$4,$I$271,0)),0)</f>
        <v>0</v>
      </c>
      <c r="Q225" s="27" t="str">
        <f t="shared" si="9"/>
        <v/>
      </c>
    </row>
    <row r="226" spans="2:17" ht="15" hidden="1" customHeight="1" outlineLevel="4" thickBot="1">
      <c r="B226" s="125"/>
      <c r="C226" s="123"/>
      <c r="D226" s="123"/>
      <c r="E226" s="125"/>
      <c r="F226" s="125"/>
      <c r="G226" s="125"/>
      <c r="H226" s="125"/>
      <c r="I226" s="123"/>
      <c r="J226" s="123"/>
      <c r="K226" s="126"/>
      <c r="L226" s="123"/>
      <c r="M226" s="78" t="str">
        <f t="shared" si="3"/>
        <v/>
      </c>
      <c r="N226" s="27" t="str">
        <f t="shared" si="8"/>
        <v/>
      </c>
      <c r="O226" s="26"/>
      <c r="P226" s="27">
        <f>IFERROR($K226*(1-IF(J226="Yes",$I$270,0))*(1-IF(($N$267-$N$270)&gt;'Discount Structure'!$A$4,$I$271,0)),0)</f>
        <v>0</v>
      </c>
      <c r="Q226" s="27" t="str">
        <f t="shared" si="9"/>
        <v/>
      </c>
    </row>
    <row r="227" spans="2:17" ht="15" hidden="1" customHeight="1" outlineLevel="4" thickBot="1">
      <c r="B227" s="125"/>
      <c r="C227" s="123"/>
      <c r="D227" s="123"/>
      <c r="E227" s="125"/>
      <c r="F227" s="125"/>
      <c r="G227" s="125"/>
      <c r="H227" s="125"/>
      <c r="I227" s="123"/>
      <c r="J227" s="123"/>
      <c r="K227" s="126"/>
      <c r="L227" s="123"/>
      <c r="M227" s="78" t="str">
        <f t="shared" si="3"/>
        <v/>
      </c>
      <c r="N227" s="27" t="str">
        <f t="shared" si="8"/>
        <v/>
      </c>
      <c r="O227" s="26"/>
      <c r="P227" s="27">
        <f>IFERROR($K227*(1-IF(J227="Yes",$I$270,0))*(1-IF(($N$267-$N$270)&gt;'Discount Structure'!$A$4,$I$271,0)),0)</f>
        <v>0</v>
      </c>
      <c r="Q227" s="27" t="str">
        <f t="shared" si="9"/>
        <v/>
      </c>
    </row>
    <row r="228" spans="2:17" ht="15" hidden="1" customHeight="1" outlineLevel="4" thickBot="1">
      <c r="B228" s="125"/>
      <c r="C228" s="123"/>
      <c r="D228" s="123"/>
      <c r="E228" s="125"/>
      <c r="F228" s="125"/>
      <c r="G228" s="125"/>
      <c r="H228" s="125"/>
      <c r="I228" s="123"/>
      <c r="J228" s="123"/>
      <c r="K228" s="126"/>
      <c r="L228" s="123"/>
      <c r="M228" s="78" t="str">
        <f t="shared" si="3"/>
        <v/>
      </c>
      <c r="N228" s="27" t="str">
        <f t="shared" si="8"/>
        <v/>
      </c>
      <c r="O228" s="26"/>
      <c r="P228" s="27">
        <f>IFERROR($K228*(1-IF(J228="Yes",$I$270,0))*(1-IF(($N$267-$N$270)&gt;'Discount Structure'!$A$4,$I$271,0)),0)</f>
        <v>0</v>
      </c>
      <c r="Q228" s="27" t="str">
        <f t="shared" si="9"/>
        <v/>
      </c>
    </row>
    <row r="229" spans="2:17" ht="15" hidden="1" customHeight="1" outlineLevel="4" thickBot="1">
      <c r="B229" s="125"/>
      <c r="C229" s="123"/>
      <c r="D229" s="123"/>
      <c r="E229" s="125"/>
      <c r="F229" s="125"/>
      <c r="G229" s="125"/>
      <c r="H229" s="125"/>
      <c r="I229" s="123"/>
      <c r="J229" s="123"/>
      <c r="K229" s="126"/>
      <c r="L229" s="123"/>
      <c r="M229" s="78" t="str">
        <f t="shared" si="3"/>
        <v/>
      </c>
      <c r="N229" s="27" t="str">
        <f t="shared" si="8"/>
        <v/>
      </c>
      <c r="O229" s="26"/>
      <c r="P229" s="27">
        <f>IFERROR($K229*(1-IF(J229="Yes",$I$270,0))*(1-IF(($N$267-$N$270)&gt;'Discount Structure'!$A$4,$I$271,0)),0)</f>
        <v>0</v>
      </c>
      <c r="Q229" s="27" t="str">
        <f t="shared" si="9"/>
        <v/>
      </c>
    </row>
    <row r="230" spans="2:17" ht="17" hidden="1" customHeight="1" outlineLevel="4" thickBot="1">
      <c r="B230" s="125"/>
      <c r="C230" s="123"/>
      <c r="D230" s="123"/>
      <c r="E230" s="125"/>
      <c r="F230" s="125"/>
      <c r="G230" s="125"/>
      <c r="H230" s="125"/>
      <c r="I230" s="123"/>
      <c r="J230" s="123"/>
      <c r="K230" s="126"/>
      <c r="L230" s="123"/>
      <c r="M230" s="78" t="str">
        <f t="shared" si="3"/>
        <v/>
      </c>
      <c r="N230" s="27" t="str">
        <f t="shared" ref="N230:N266" si="10">IF($B230&lt;&gt;"",K230*$L230,"")</f>
        <v/>
      </c>
      <c r="O230" s="26"/>
      <c r="P230" s="27">
        <f>IFERROR($K230*(1-IF(J230="Yes",$I$270,0))*(1-IF(($N$267-$N$270)&gt;'Discount Structure'!$A$4,$I$271,0)),0)</f>
        <v>0</v>
      </c>
      <c r="Q230" s="27" t="str">
        <f t="shared" si="9"/>
        <v/>
      </c>
    </row>
    <row r="231" spans="2:17" ht="17" hidden="1" customHeight="1" outlineLevel="4" thickBot="1">
      <c r="B231" s="125"/>
      <c r="C231" s="123"/>
      <c r="D231" s="123"/>
      <c r="E231" s="125"/>
      <c r="F231" s="125"/>
      <c r="G231" s="125"/>
      <c r="H231" s="125"/>
      <c r="I231" s="123"/>
      <c r="J231" s="123"/>
      <c r="K231" s="126"/>
      <c r="L231" s="123"/>
      <c r="M231" s="78" t="str">
        <f t="shared" si="3"/>
        <v/>
      </c>
      <c r="N231" s="27" t="str">
        <f t="shared" si="10"/>
        <v/>
      </c>
      <c r="O231" s="26"/>
      <c r="P231" s="27">
        <f>IFERROR($K231*(1-IF(J231="Yes",$I$270,0))*(1-IF(($N$267-$N$270)&gt;'Discount Structure'!$A$4,$I$271,0)),0)</f>
        <v>0</v>
      </c>
      <c r="Q231" s="27" t="str">
        <f t="shared" si="9"/>
        <v/>
      </c>
    </row>
    <row r="232" spans="2:17" ht="17" hidden="1" customHeight="1" outlineLevel="4" thickBot="1">
      <c r="B232" s="125"/>
      <c r="C232" s="123"/>
      <c r="D232" s="123"/>
      <c r="E232" s="125"/>
      <c r="F232" s="125"/>
      <c r="G232" s="125"/>
      <c r="H232" s="125"/>
      <c r="I232" s="123"/>
      <c r="J232" s="123"/>
      <c r="K232" s="126"/>
      <c r="L232" s="123"/>
      <c r="M232" s="78" t="str">
        <f t="shared" si="3"/>
        <v/>
      </c>
      <c r="N232" s="27" t="str">
        <f t="shared" si="10"/>
        <v/>
      </c>
      <c r="O232" s="26"/>
      <c r="P232" s="27">
        <f>IFERROR($K232*(1-IF(J232="Yes",$I$270,0))*(1-IF(($N$267-$N$270)&gt;'Discount Structure'!$A$4,$I$271,0)),0)</f>
        <v>0</v>
      </c>
      <c r="Q232" s="27" t="str">
        <f t="shared" si="9"/>
        <v/>
      </c>
    </row>
    <row r="233" spans="2:17" ht="17" hidden="1" customHeight="1" outlineLevel="4" thickBot="1">
      <c r="B233" s="125"/>
      <c r="C233" s="123"/>
      <c r="D233" s="123"/>
      <c r="E233" s="125"/>
      <c r="F233" s="125"/>
      <c r="G233" s="125"/>
      <c r="H233" s="125"/>
      <c r="I233" s="123"/>
      <c r="J233" s="123"/>
      <c r="K233" s="126"/>
      <c r="L233" s="123"/>
      <c r="M233" s="78" t="str">
        <f t="shared" si="3"/>
        <v/>
      </c>
      <c r="N233" s="27" t="str">
        <f t="shared" si="10"/>
        <v/>
      </c>
      <c r="O233" s="26"/>
      <c r="P233" s="27">
        <f>IFERROR($K233*(1-IF(J233="Yes",$I$270,0))*(1-IF(($N$267-$N$270)&gt;'Discount Structure'!$A$4,$I$271,0)),0)</f>
        <v>0</v>
      </c>
      <c r="Q233" s="27" t="str">
        <f t="shared" si="9"/>
        <v/>
      </c>
    </row>
    <row r="234" spans="2:17" ht="17" hidden="1" customHeight="1" outlineLevel="4" thickBot="1">
      <c r="B234" s="125"/>
      <c r="C234" s="123"/>
      <c r="D234" s="123"/>
      <c r="E234" s="125"/>
      <c r="F234" s="125"/>
      <c r="G234" s="125"/>
      <c r="H234" s="125"/>
      <c r="I234" s="123"/>
      <c r="J234" s="123"/>
      <c r="K234" s="126"/>
      <c r="L234" s="123"/>
      <c r="M234" s="78" t="str">
        <f t="shared" si="3"/>
        <v/>
      </c>
      <c r="N234" s="27" t="str">
        <f t="shared" si="10"/>
        <v/>
      </c>
      <c r="O234" s="26"/>
      <c r="P234" s="27">
        <f>IFERROR($K234*(1-IF(J234="Yes",$I$270,0))*(1-IF(($N$267-$N$270)&gt;'Discount Structure'!$A$4,$I$271,0)),0)</f>
        <v>0</v>
      </c>
      <c r="Q234" s="27" t="str">
        <f t="shared" si="9"/>
        <v/>
      </c>
    </row>
    <row r="235" spans="2:17" ht="17" hidden="1" customHeight="1" outlineLevel="4" thickBot="1">
      <c r="B235" s="125"/>
      <c r="C235" s="123"/>
      <c r="D235" s="123"/>
      <c r="E235" s="125"/>
      <c r="F235" s="125"/>
      <c r="G235" s="125"/>
      <c r="H235" s="125"/>
      <c r="I235" s="123"/>
      <c r="J235" s="123"/>
      <c r="K235" s="126"/>
      <c r="L235" s="123"/>
      <c r="M235" s="78" t="str">
        <f t="shared" si="3"/>
        <v/>
      </c>
      <c r="N235" s="27" t="str">
        <f t="shared" si="10"/>
        <v/>
      </c>
      <c r="O235" s="26"/>
      <c r="P235" s="27">
        <f>IFERROR($K235*(1-IF(J235="Yes",$I$270,0))*(1-IF(($N$267-$N$270)&gt;'Discount Structure'!$A$4,$I$271,0)),0)</f>
        <v>0</v>
      </c>
      <c r="Q235" s="27" t="str">
        <f t="shared" si="9"/>
        <v/>
      </c>
    </row>
    <row r="236" spans="2:17" ht="17" hidden="1" customHeight="1" outlineLevel="4" thickBot="1">
      <c r="B236" s="125"/>
      <c r="C236" s="123"/>
      <c r="D236" s="123"/>
      <c r="E236" s="125"/>
      <c r="F236" s="125"/>
      <c r="G236" s="125"/>
      <c r="H236" s="125"/>
      <c r="I236" s="123"/>
      <c r="J236" s="123"/>
      <c r="K236" s="126"/>
      <c r="L236" s="123"/>
      <c r="M236" s="78" t="str">
        <f t="shared" si="3"/>
        <v/>
      </c>
      <c r="N236" s="27" t="str">
        <f t="shared" si="10"/>
        <v/>
      </c>
      <c r="O236" s="26"/>
      <c r="P236" s="27">
        <f>IFERROR($K236*(1-IF(J236="Yes",$I$270,0))*(1-IF(($N$267-$N$270)&gt;'Discount Structure'!$A$4,$I$271,0)),0)</f>
        <v>0</v>
      </c>
      <c r="Q236" s="27" t="str">
        <f t="shared" si="9"/>
        <v/>
      </c>
    </row>
    <row r="237" spans="2:17" ht="17" hidden="1" customHeight="1" outlineLevel="4" thickBot="1">
      <c r="B237" s="125"/>
      <c r="C237" s="123"/>
      <c r="D237" s="123"/>
      <c r="E237" s="125"/>
      <c r="F237" s="125"/>
      <c r="G237" s="125"/>
      <c r="H237" s="125"/>
      <c r="I237" s="123"/>
      <c r="J237" s="123"/>
      <c r="K237" s="126"/>
      <c r="L237" s="123"/>
      <c r="M237" s="78" t="str">
        <f t="shared" si="3"/>
        <v/>
      </c>
      <c r="N237" s="27" t="str">
        <f t="shared" si="10"/>
        <v/>
      </c>
      <c r="O237" s="26"/>
      <c r="P237" s="27">
        <f>IFERROR($K237*(1-IF(J237="Yes",$I$270,0))*(1-IF(($N$267-$N$270)&gt;'Discount Structure'!$A$4,$I$271,0)),0)</f>
        <v>0</v>
      </c>
      <c r="Q237" s="27" t="str">
        <f t="shared" si="9"/>
        <v/>
      </c>
    </row>
    <row r="238" spans="2:17" ht="17" hidden="1" customHeight="1" outlineLevel="4" thickBot="1">
      <c r="B238" s="125"/>
      <c r="C238" s="123"/>
      <c r="D238" s="123"/>
      <c r="E238" s="125"/>
      <c r="F238" s="125"/>
      <c r="G238" s="125"/>
      <c r="H238" s="125"/>
      <c r="I238" s="123"/>
      <c r="J238" s="123"/>
      <c r="K238" s="126"/>
      <c r="L238" s="123"/>
      <c r="M238" s="78" t="str">
        <f t="shared" si="3"/>
        <v/>
      </c>
      <c r="N238" s="27" t="str">
        <f t="shared" si="10"/>
        <v/>
      </c>
      <c r="O238" s="26"/>
      <c r="P238" s="27">
        <f>IFERROR($K238*(1-IF(J238="Yes",$I$270,0))*(1-IF(($N$267-$N$270)&gt;'Discount Structure'!$A$4,$I$271,0)),0)</f>
        <v>0</v>
      </c>
      <c r="Q238" s="27" t="str">
        <f t="shared" si="9"/>
        <v/>
      </c>
    </row>
    <row r="239" spans="2:17" ht="17" hidden="1" customHeight="1" outlineLevel="4" thickBot="1">
      <c r="B239" s="125"/>
      <c r="C239" s="123"/>
      <c r="D239" s="123"/>
      <c r="E239" s="125"/>
      <c r="F239" s="125"/>
      <c r="G239" s="125"/>
      <c r="H239" s="125"/>
      <c r="I239" s="123"/>
      <c r="J239" s="123"/>
      <c r="K239" s="126"/>
      <c r="L239" s="123"/>
      <c r="M239" s="78" t="str">
        <f t="shared" si="3"/>
        <v/>
      </c>
      <c r="N239" s="27" t="str">
        <f t="shared" si="10"/>
        <v/>
      </c>
      <c r="O239" s="26"/>
      <c r="P239" s="27">
        <f>IFERROR($K239*(1-IF(J239="Yes",$I$270,0))*(1-IF(($N$267-$N$270)&gt;'Discount Structure'!$A$4,$I$271,0)),0)</f>
        <v>0</v>
      </c>
      <c r="Q239" s="27" t="str">
        <f t="shared" si="9"/>
        <v/>
      </c>
    </row>
    <row r="240" spans="2:17" ht="17" hidden="1" customHeight="1" outlineLevel="4" thickBot="1">
      <c r="B240" s="125"/>
      <c r="C240" s="123"/>
      <c r="D240" s="123"/>
      <c r="E240" s="125"/>
      <c r="F240" s="125"/>
      <c r="G240" s="125"/>
      <c r="H240" s="125"/>
      <c r="I240" s="123"/>
      <c r="J240" s="123"/>
      <c r="K240" s="126"/>
      <c r="L240" s="123"/>
      <c r="M240" s="78" t="str">
        <f t="shared" si="3"/>
        <v/>
      </c>
      <c r="N240" s="27" t="str">
        <f t="shared" si="10"/>
        <v/>
      </c>
      <c r="O240" s="26"/>
      <c r="P240" s="27">
        <f>IFERROR($K240*(1-IF(J240="Yes",$I$270,0))*(1-IF(($N$267-$N$270)&gt;'Discount Structure'!$A$4,$I$271,0)),0)</f>
        <v>0</v>
      </c>
      <c r="Q240" s="27" t="str">
        <f t="shared" si="9"/>
        <v/>
      </c>
    </row>
    <row r="241" spans="1:17" ht="17" hidden="1" customHeight="1" outlineLevel="4" thickBot="1">
      <c r="B241" s="125"/>
      <c r="C241" s="123"/>
      <c r="D241" s="123"/>
      <c r="E241" s="125"/>
      <c r="F241" s="125"/>
      <c r="G241" s="125"/>
      <c r="H241" s="125"/>
      <c r="I241" s="123"/>
      <c r="J241" s="123"/>
      <c r="K241" s="126"/>
      <c r="L241" s="123"/>
      <c r="M241" s="78" t="str">
        <f t="shared" si="3"/>
        <v/>
      </c>
      <c r="N241" s="27" t="str">
        <f t="shared" si="10"/>
        <v/>
      </c>
      <c r="O241" s="26"/>
      <c r="P241" s="27">
        <f>IFERROR($K241*(1-IF(J241="Yes",$I$270,0))*(1-IF(($N$267-$N$270)&gt;'Discount Structure'!$A$4,$I$271,0)),0)</f>
        <v>0</v>
      </c>
      <c r="Q241" s="27" t="str">
        <f t="shared" si="9"/>
        <v/>
      </c>
    </row>
    <row r="242" spans="1:17" ht="17" hidden="1" customHeight="1" outlineLevel="4" thickBot="1">
      <c r="B242" s="125"/>
      <c r="C242" s="123"/>
      <c r="D242" s="123"/>
      <c r="E242" s="125"/>
      <c r="F242" s="125"/>
      <c r="G242" s="125"/>
      <c r="H242" s="125"/>
      <c r="I242" s="123"/>
      <c r="J242" s="123"/>
      <c r="K242" s="126"/>
      <c r="L242" s="123"/>
      <c r="M242" s="78" t="str">
        <f t="shared" si="3"/>
        <v/>
      </c>
      <c r="N242" s="27" t="str">
        <f t="shared" si="10"/>
        <v/>
      </c>
      <c r="O242" s="26"/>
      <c r="P242" s="27">
        <f>IFERROR($K242*(1-IF(J242="Yes",$I$270,0))*(1-IF(($N$267-$N$270)&gt;'Discount Structure'!$A$4,$I$271,0)),0)</f>
        <v>0</v>
      </c>
      <c r="Q242" s="27" t="str">
        <f t="shared" si="9"/>
        <v/>
      </c>
    </row>
    <row r="243" spans="1:17" ht="17" hidden="1" customHeight="1" outlineLevel="4" thickBot="1">
      <c r="B243" s="125"/>
      <c r="C243" s="123"/>
      <c r="D243" s="123"/>
      <c r="E243" s="125"/>
      <c r="F243" s="125"/>
      <c r="G243" s="125"/>
      <c r="H243" s="125"/>
      <c r="I243" s="123"/>
      <c r="J243" s="123"/>
      <c r="K243" s="126"/>
      <c r="L243" s="123"/>
      <c r="M243" s="78" t="str">
        <f t="shared" si="3"/>
        <v/>
      </c>
      <c r="N243" s="27" t="str">
        <f t="shared" si="10"/>
        <v/>
      </c>
      <c r="O243" s="26"/>
      <c r="P243" s="27">
        <f>IFERROR($K243*(1-IF(J243="Yes",$I$270,0))*(1-IF(($N$267-$N$270)&gt;'Discount Structure'!$A$4,$I$271,0)),0)</f>
        <v>0</v>
      </c>
      <c r="Q243" s="27" t="str">
        <f t="shared" si="9"/>
        <v/>
      </c>
    </row>
    <row r="244" spans="1:17" ht="17" hidden="1" customHeight="1" outlineLevel="4" thickBot="1">
      <c r="B244" s="125"/>
      <c r="C244" s="123"/>
      <c r="D244" s="123"/>
      <c r="E244" s="125"/>
      <c r="F244" s="125"/>
      <c r="G244" s="125"/>
      <c r="H244" s="125"/>
      <c r="I244" s="123"/>
      <c r="J244" s="123"/>
      <c r="K244" s="126"/>
      <c r="L244" s="123"/>
      <c r="M244" s="78" t="str">
        <f t="shared" si="3"/>
        <v/>
      </c>
      <c r="N244" s="27" t="str">
        <f t="shared" si="10"/>
        <v/>
      </c>
      <c r="O244" s="26"/>
      <c r="P244" s="27">
        <f>IFERROR($K244*(1-IF(J244="Yes",$I$270,0))*(1-IF(($N$267-$N$270)&gt;'Discount Structure'!$A$4,$I$271,0)),0)</f>
        <v>0</v>
      </c>
      <c r="Q244" s="27" t="str">
        <f t="shared" si="9"/>
        <v/>
      </c>
    </row>
    <row r="245" spans="1:17" ht="17" hidden="1" customHeight="1" outlineLevel="4" thickBot="1">
      <c r="B245" s="125"/>
      <c r="C245" s="123"/>
      <c r="D245" s="123"/>
      <c r="E245" s="125"/>
      <c r="F245" s="125"/>
      <c r="G245" s="125"/>
      <c r="H245" s="125"/>
      <c r="I245" s="123"/>
      <c r="J245" s="123"/>
      <c r="K245" s="126"/>
      <c r="L245" s="123"/>
      <c r="M245" s="78" t="str">
        <f t="shared" si="3"/>
        <v/>
      </c>
      <c r="N245" s="27" t="str">
        <f t="shared" si="10"/>
        <v/>
      </c>
      <c r="O245" s="26"/>
      <c r="P245" s="27">
        <f>IFERROR($K245*(1-IF(J245="Yes",$I$270,0))*(1-IF(($N$267-$N$270)&gt;'Discount Structure'!$A$4,$I$271,0)),0)</f>
        <v>0</v>
      </c>
      <c r="Q245" s="27" t="str">
        <f t="shared" si="9"/>
        <v/>
      </c>
    </row>
    <row r="246" spans="1:17" ht="17" hidden="1" customHeight="1" outlineLevel="4" thickBot="1">
      <c r="B246" s="125"/>
      <c r="C246" s="123"/>
      <c r="D246" s="123"/>
      <c r="E246" s="125"/>
      <c r="F246" s="125"/>
      <c r="G246" s="125"/>
      <c r="H246" s="125"/>
      <c r="I246" s="123"/>
      <c r="J246" s="123"/>
      <c r="K246" s="126"/>
      <c r="L246" s="123"/>
      <c r="M246" s="78" t="str">
        <f t="shared" si="3"/>
        <v/>
      </c>
      <c r="N246" s="27" t="str">
        <f t="shared" si="10"/>
        <v/>
      </c>
      <c r="O246" s="26"/>
      <c r="P246" s="27">
        <f>IFERROR($K246*(1-IF(J246="Yes",$I$270,0))*(1-IF(($N$267-$N$270)&gt;'Discount Structure'!$A$4,$I$271,0)),0)</f>
        <v>0</v>
      </c>
      <c r="Q246" s="27" t="str">
        <f t="shared" si="9"/>
        <v/>
      </c>
    </row>
    <row r="247" spans="1:17" ht="17" hidden="1" customHeight="1" outlineLevel="4" thickBot="1">
      <c r="B247" s="125"/>
      <c r="C247" s="123"/>
      <c r="D247" s="123"/>
      <c r="E247" s="125"/>
      <c r="F247" s="125"/>
      <c r="G247" s="125"/>
      <c r="H247" s="125"/>
      <c r="I247" s="123"/>
      <c r="J247" s="123"/>
      <c r="K247" s="126"/>
      <c r="L247" s="123"/>
      <c r="M247" s="78" t="str">
        <f t="shared" si="3"/>
        <v/>
      </c>
      <c r="N247" s="27" t="str">
        <f t="shared" si="10"/>
        <v/>
      </c>
      <c r="O247" s="26"/>
      <c r="P247" s="27">
        <f>IFERROR($K247*(1-IF(J247="Yes",$I$270,0))*(1-IF(($N$267-$N$270)&gt;'Discount Structure'!$A$4,$I$271,0)),0)</f>
        <v>0</v>
      </c>
      <c r="Q247" s="27" t="str">
        <f t="shared" si="9"/>
        <v/>
      </c>
    </row>
    <row r="248" spans="1:17" ht="17" hidden="1" customHeight="1" outlineLevel="4" thickBot="1">
      <c r="B248" s="125"/>
      <c r="C248" s="123"/>
      <c r="D248" s="123"/>
      <c r="E248" s="125"/>
      <c r="F248" s="125"/>
      <c r="G248" s="125"/>
      <c r="H248" s="125"/>
      <c r="I248" s="123"/>
      <c r="J248" s="123"/>
      <c r="K248" s="126"/>
      <c r="L248" s="123"/>
      <c r="M248" s="78" t="str">
        <f t="shared" si="3"/>
        <v/>
      </c>
      <c r="N248" s="27" t="str">
        <f t="shared" si="10"/>
        <v/>
      </c>
      <c r="O248" s="26"/>
      <c r="P248" s="27">
        <f>IFERROR($K248*(1-IF(J248="Yes",$I$270,0))*(1-IF(($N$267-$N$270)&gt;'Discount Structure'!$A$4,$I$271,0)),0)</f>
        <v>0</v>
      </c>
      <c r="Q248" s="27" t="str">
        <f t="shared" si="9"/>
        <v/>
      </c>
    </row>
    <row r="249" spans="1:17" ht="17" hidden="1" customHeight="1" outlineLevel="4" thickBot="1">
      <c r="B249" s="125"/>
      <c r="C249" s="123"/>
      <c r="D249" s="123"/>
      <c r="E249" s="125"/>
      <c r="F249" s="125"/>
      <c r="G249" s="125"/>
      <c r="H249" s="125"/>
      <c r="I249" s="123"/>
      <c r="J249" s="123"/>
      <c r="K249" s="126"/>
      <c r="L249" s="123"/>
      <c r="M249" s="78" t="str">
        <f t="shared" si="3"/>
        <v/>
      </c>
      <c r="N249" s="27" t="str">
        <f t="shared" si="10"/>
        <v/>
      </c>
      <c r="O249" s="26"/>
      <c r="P249" s="27">
        <f>IFERROR($K249*(1-IF(J249="Yes",$I$270,0))*(1-IF(($N$267-$N$270)&gt;'Discount Structure'!$A$4,$I$271,0)),0)</f>
        <v>0</v>
      </c>
      <c r="Q249" s="27" t="str">
        <f t="shared" si="9"/>
        <v/>
      </c>
    </row>
    <row r="250" spans="1:17" ht="17" hidden="1" customHeight="1" outlineLevel="4" thickBot="1">
      <c r="B250" s="125"/>
      <c r="C250" s="123"/>
      <c r="D250" s="123"/>
      <c r="E250" s="125"/>
      <c r="F250" s="125"/>
      <c r="G250" s="125"/>
      <c r="H250" s="125"/>
      <c r="I250" s="123"/>
      <c r="J250" s="123"/>
      <c r="K250" s="126"/>
      <c r="L250" s="123"/>
      <c r="M250" s="78" t="str">
        <f t="shared" si="3"/>
        <v/>
      </c>
      <c r="N250" s="27" t="str">
        <f t="shared" si="10"/>
        <v/>
      </c>
      <c r="O250" s="26"/>
      <c r="P250" s="27">
        <f>IFERROR($K250*(1-IF(J250="Yes",$I$270,0))*(1-IF(($N$267-$N$270)&gt;'Discount Structure'!$A$4,$I$271,0)),0)</f>
        <v>0</v>
      </c>
      <c r="Q250" s="27" t="str">
        <f t="shared" si="9"/>
        <v/>
      </c>
    </row>
    <row r="251" spans="1:17" ht="17" hidden="1" customHeight="1" outlineLevel="4" thickBot="1">
      <c r="B251" s="125"/>
      <c r="C251" s="123"/>
      <c r="D251" s="123"/>
      <c r="E251" s="125"/>
      <c r="F251" s="125"/>
      <c r="G251" s="125"/>
      <c r="H251" s="125"/>
      <c r="I251" s="123"/>
      <c r="J251" s="123"/>
      <c r="K251" s="126"/>
      <c r="L251" s="123"/>
      <c r="M251" s="78" t="str">
        <f t="shared" si="3"/>
        <v/>
      </c>
      <c r="N251" s="27" t="str">
        <f t="shared" si="10"/>
        <v/>
      </c>
      <c r="O251" s="26"/>
      <c r="P251" s="27">
        <f>IFERROR($K251*(1-IF(J251="Yes",$I$270,0))*(1-IF(($N$267-$N$270)&gt;'Discount Structure'!$A$4,$I$271,0)),0)</f>
        <v>0</v>
      </c>
      <c r="Q251" s="27" t="str">
        <f t="shared" si="9"/>
        <v/>
      </c>
    </row>
    <row r="252" spans="1:17" ht="17" hidden="1" customHeight="1" outlineLevel="4" thickBot="1">
      <c r="B252" s="125"/>
      <c r="C252" s="123"/>
      <c r="D252" s="123"/>
      <c r="E252" s="125"/>
      <c r="F252" s="125"/>
      <c r="G252" s="125"/>
      <c r="H252" s="125"/>
      <c r="I252" s="123"/>
      <c r="J252" s="123"/>
      <c r="K252" s="126"/>
      <c r="L252" s="123"/>
      <c r="M252" s="78" t="str">
        <f t="shared" si="3"/>
        <v/>
      </c>
      <c r="N252" s="27" t="str">
        <f t="shared" si="10"/>
        <v/>
      </c>
      <c r="O252" s="26"/>
      <c r="P252" s="27">
        <f>IFERROR($K252*(1-IF(J252="Yes",$I$270,0))*(1-IF(($N$267-$N$270)&gt;'Discount Structure'!$A$4,$I$271,0)),0)</f>
        <v>0</v>
      </c>
      <c r="Q252" s="27" t="str">
        <f t="shared" si="9"/>
        <v/>
      </c>
    </row>
    <row r="253" spans="1:17" ht="15" hidden="1" outlineLevel="4" thickBot="1">
      <c r="B253" s="125"/>
      <c r="C253" s="123"/>
      <c r="D253" s="123"/>
      <c r="E253" s="125"/>
      <c r="F253" s="125"/>
      <c r="G253" s="125"/>
      <c r="H253" s="125"/>
      <c r="I253" s="123"/>
      <c r="J253" s="123"/>
      <c r="K253" s="126"/>
      <c r="L253" s="123"/>
      <c r="M253" s="78" t="str">
        <f t="shared" si="3"/>
        <v/>
      </c>
      <c r="N253" s="27" t="str">
        <f t="shared" si="10"/>
        <v/>
      </c>
      <c r="O253" s="26"/>
      <c r="P253" s="27">
        <f>IFERROR($K253*(1-IF(J253="Yes",$I$270,0))*(1-IF(($N$267-$N$270)&gt;'Discount Structure'!$A$4,$I$271,0)),0)</f>
        <v>0</v>
      </c>
      <c r="Q253" s="27" t="str">
        <f t="shared" si="9"/>
        <v/>
      </c>
    </row>
    <row r="254" spans="1:17" ht="15" hidden="1" outlineLevel="4" thickBot="1">
      <c r="B254" s="125"/>
      <c r="C254" s="123"/>
      <c r="D254" s="123"/>
      <c r="E254" s="125"/>
      <c r="F254" s="125"/>
      <c r="G254" s="125"/>
      <c r="H254" s="125"/>
      <c r="I254" s="123"/>
      <c r="J254" s="123"/>
      <c r="K254" s="126"/>
      <c r="L254" s="123"/>
      <c r="M254" s="78" t="str">
        <f t="shared" si="3"/>
        <v/>
      </c>
      <c r="N254" s="27" t="str">
        <f t="shared" si="10"/>
        <v/>
      </c>
      <c r="O254" s="26"/>
      <c r="P254" s="27">
        <f>IFERROR($K254*(1-IF(J254="Yes",$I$270,0))*(1-IF(($N$267-$N$270)&gt;'Discount Structure'!$A$4,$I$271,0)),0)</f>
        <v>0</v>
      </c>
      <c r="Q254" s="27" t="str">
        <f t="shared" si="9"/>
        <v/>
      </c>
    </row>
    <row r="255" spans="1:17" ht="15" hidden="1" outlineLevel="4" thickBot="1">
      <c r="B255" s="125"/>
      <c r="C255" s="123"/>
      <c r="D255" s="123"/>
      <c r="E255" s="125"/>
      <c r="F255" s="125"/>
      <c r="G255" s="125"/>
      <c r="H255" s="125"/>
      <c r="I255" s="123"/>
      <c r="J255" s="123"/>
      <c r="K255" s="126"/>
      <c r="L255" s="123"/>
      <c r="M255" s="78" t="str">
        <f t="shared" si="3"/>
        <v/>
      </c>
      <c r="N255" s="27" t="str">
        <f t="shared" si="10"/>
        <v/>
      </c>
      <c r="O255" s="26"/>
      <c r="P255" s="27">
        <f>IFERROR($K255*(1-IF(J255="Yes",$I$270,0))*(1-IF(($N$267-$N$270)&gt;'Discount Structure'!$A$4,$I$271,0)),0)</f>
        <v>0</v>
      </c>
      <c r="Q255" s="27" t="str">
        <f t="shared" si="9"/>
        <v/>
      </c>
    </row>
    <row r="256" spans="1:17" ht="15" hidden="1" outlineLevel="4" thickBot="1">
      <c r="A256" s="28"/>
      <c r="B256" s="125"/>
      <c r="C256" s="123"/>
      <c r="D256" s="123"/>
      <c r="E256" s="125"/>
      <c r="F256" s="125"/>
      <c r="G256" s="125"/>
      <c r="H256" s="125"/>
      <c r="I256" s="123"/>
      <c r="J256" s="123"/>
      <c r="K256" s="126"/>
      <c r="L256" s="123"/>
      <c r="M256" s="78" t="str">
        <f t="shared" si="3"/>
        <v/>
      </c>
      <c r="N256" s="27" t="str">
        <f t="shared" si="10"/>
        <v/>
      </c>
      <c r="O256" s="26"/>
      <c r="P256" s="27">
        <f>IFERROR($K256*(1-IF(J256="Yes",$I$270,0))*(1-IF(($N$267-$N$270)&gt;'Discount Structure'!$A$4,$I$271,0)),0)</f>
        <v>0</v>
      </c>
      <c r="Q256" s="27" t="str">
        <f t="shared" si="9"/>
        <v/>
      </c>
    </row>
    <row r="257" spans="1:18" ht="15" hidden="1" outlineLevel="4" thickBot="1">
      <c r="A257" s="28"/>
      <c r="B257" s="125"/>
      <c r="C257" s="123"/>
      <c r="D257" s="123"/>
      <c r="E257" s="125"/>
      <c r="F257" s="125"/>
      <c r="G257" s="125"/>
      <c r="H257" s="125"/>
      <c r="I257" s="123"/>
      <c r="J257" s="123"/>
      <c r="K257" s="126"/>
      <c r="L257" s="123"/>
      <c r="M257" s="78" t="str">
        <f t="shared" si="3"/>
        <v/>
      </c>
      <c r="N257" s="27" t="str">
        <f t="shared" si="10"/>
        <v/>
      </c>
      <c r="O257" s="26"/>
      <c r="P257" s="27">
        <f>IFERROR($K257*(1-IF(J257="Yes",$I$270,0))*(1-IF(($N$267-$N$270)&gt;'Discount Structure'!$A$4,$I$271,0)),0)</f>
        <v>0</v>
      </c>
      <c r="Q257" s="27" t="str">
        <f t="shared" si="9"/>
        <v/>
      </c>
    </row>
    <row r="258" spans="1:18" ht="15" hidden="1" outlineLevel="4" thickBot="1">
      <c r="A258" s="28"/>
      <c r="B258" s="125"/>
      <c r="C258" s="123"/>
      <c r="D258" s="123"/>
      <c r="E258" s="125"/>
      <c r="F258" s="125"/>
      <c r="G258" s="125"/>
      <c r="H258" s="125"/>
      <c r="I258" s="123"/>
      <c r="J258" s="123"/>
      <c r="K258" s="126"/>
      <c r="L258" s="123"/>
      <c r="M258" s="78" t="str">
        <f t="shared" ref="M258:M266" si="11">IFERROR(IF(L258&lt;&gt;"",L258/$M$8,""),"")</f>
        <v/>
      </c>
      <c r="N258" s="27" t="str">
        <f t="shared" si="10"/>
        <v/>
      </c>
      <c r="O258" s="26"/>
      <c r="P258" s="27">
        <f>IFERROR($K258*(1-IF(J258="Yes",$I$270,0))*(1-IF(($N$267-$N$270)&gt;'Discount Structure'!$A$4,$I$271,0)),0)</f>
        <v>0</v>
      </c>
      <c r="Q258" s="27" t="str">
        <f t="shared" si="9"/>
        <v/>
      </c>
    </row>
    <row r="259" spans="1:18" ht="15" hidden="1" outlineLevel="4" thickBot="1">
      <c r="A259" s="28"/>
      <c r="B259" s="125"/>
      <c r="C259" s="123"/>
      <c r="D259" s="123"/>
      <c r="E259" s="125"/>
      <c r="F259" s="125"/>
      <c r="G259" s="125"/>
      <c r="H259" s="125"/>
      <c r="I259" s="123"/>
      <c r="J259" s="123"/>
      <c r="K259" s="126"/>
      <c r="L259" s="123"/>
      <c r="M259" s="78" t="str">
        <f t="shared" si="11"/>
        <v/>
      </c>
      <c r="N259" s="27" t="str">
        <f t="shared" si="10"/>
        <v/>
      </c>
      <c r="O259" s="26"/>
      <c r="P259" s="27">
        <f>IFERROR($K259*(1-IF(J259="Yes",$I$270,0))*(1-IF(($N$267-$N$270)&gt;'Discount Structure'!$A$4,$I$271,0)),0)</f>
        <v>0</v>
      </c>
      <c r="Q259" s="27" t="str">
        <f t="shared" si="9"/>
        <v/>
      </c>
    </row>
    <row r="260" spans="1:18" ht="15" hidden="1" outlineLevel="4" thickBot="1">
      <c r="A260" s="28"/>
      <c r="B260" s="125"/>
      <c r="C260" s="123"/>
      <c r="D260" s="123"/>
      <c r="E260" s="125"/>
      <c r="F260" s="125"/>
      <c r="G260" s="125"/>
      <c r="H260" s="125"/>
      <c r="I260" s="123"/>
      <c r="J260" s="123"/>
      <c r="K260" s="126"/>
      <c r="L260" s="123"/>
      <c r="M260" s="78" t="str">
        <f t="shared" si="11"/>
        <v/>
      </c>
      <c r="N260" s="27" t="str">
        <f t="shared" si="10"/>
        <v/>
      </c>
      <c r="O260" s="26"/>
      <c r="P260" s="27">
        <f>IFERROR($K260*(1-IF(J260="Yes",$I$270,0))*(1-IF(($N$267-$N$270)&gt;'Discount Structure'!$A$4,$I$271,0)),0)</f>
        <v>0</v>
      </c>
      <c r="Q260" s="27" t="str">
        <f t="shared" si="9"/>
        <v/>
      </c>
    </row>
    <row r="261" spans="1:18" ht="15" hidden="1" outlineLevel="4" thickBot="1">
      <c r="A261" s="28"/>
      <c r="B261" s="125"/>
      <c r="C261" s="123"/>
      <c r="D261" s="123"/>
      <c r="E261" s="125"/>
      <c r="F261" s="125"/>
      <c r="G261" s="125"/>
      <c r="H261" s="125"/>
      <c r="I261" s="123"/>
      <c r="J261" s="123"/>
      <c r="K261" s="126"/>
      <c r="L261" s="123"/>
      <c r="M261" s="78" t="str">
        <f t="shared" si="11"/>
        <v/>
      </c>
      <c r="N261" s="27" t="str">
        <f t="shared" si="10"/>
        <v/>
      </c>
      <c r="O261" s="26"/>
      <c r="P261" s="27">
        <f>IFERROR($K261*(1-IF(J261="Yes",$I$270,0))*(1-IF(($N$267-$N$270)&gt;'Discount Structure'!$A$4,$I$271,0)),0)</f>
        <v>0</v>
      </c>
      <c r="Q261" s="27" t="str">
        <f t="shared" ref="Q261:Q266" si="12">IF($B261&lt;&gt;"",P261*$L261,"")</f>
        <v/>
      </c>
    </row>
    <row r="262" spans="1:18" ht="15" hidden="1" outlineLevel="4" thickBot="1">
      <c r="A262" s="28"/>
      <c r="B262" s="125"/>
      <c r="C262" s="123"/>
      <c r="D262" s="123"/>
      <c r="E262" s="125"/>
      <c r="F262" s="125"/>
      <c r="G262" s="125"/>
      <c r="H262" s="125"/>
      <c r="I262" s="123"/>
      <c r="J262" s="123"/>
      <c r="K262" s="126"/>
      <c r="L262" s="123"/>
      <c r="M262" s="78" t="str">
        <f t="shared" si="11"/>
        <v/>
      </c>
      <c r="N262" s="27" t="str">
        <f t="shared" si="10"/>
        <v/>
      </c>
      <c r="O262" s="26"/>
      <c r="P262" s="27">
        <f>IFERROR($K262*(1-IF(J262="Yes",$I$270,0))*(1-IF(($N$267-$N$270)&gt;'Discount Structure'!$A$4,$I$271,0)),0)</f>
        <v>0</v>
      </c>
      <c r="Q262" s="27" t="str">
        <f t="shared" si="12"/>
        <v/>
      </c>
    </row>
    <row r="263" spans="1:18" ht="15" hidden="1" outlineLevel="4" thickBot="1">
      <c r="A263" s="28"/>
      <c r="B263" s="125"/>
      <c r="C263" s="123"/>
      <c r="D263" s="123"/>
      <c r="E263" s="125"/>
      <c r="F263" s="125"/>
      <c r="G263" s="125"/>
      <c r="H263" s="125"/>
      <c r="I263" s="123"/>
      <c r="J263" s="123"/>
      <c r="K263" s="126"/>
      <c r="L263" s="123"/>
      <c r="M263" s="78" t="str">
        <f t="shared" si="11"/>
        <v/>
      </c>
      <c r="N263" s="27" t="str">
        <f t="shared" si="10"/>
        <v/>
      </c>
      <c r="O263" s="26"/>
      <c r="P263" s="27">
        <f>IFERROR($K263*(1-IF(J263="Yes",$I$270,0))*(1-IF(($N$267-$N$270)&gt;'Discount Structure'!$A$4,$I$271,0)),0)</f>
        <v>0</v>
      </c>
      <c r="Q263" s="27" t="str">
        <f t="shared" si="12"/>
        <v/>
      </c>
    </row>
    <row r="264" spans="1:18" ht="15" hidden="1" outlineLevel="4" thickBot="1">
      <c r="A264" s="28"/>
      <c r="B264" s="125"/>
      <c r="C264" s="123"/>
      <c r="D264" s="123"/>
      <c r="E264" s="125"/>
      <c r="F264" s="125"/>
      <c r="G264" s="125"/>
      <c r="H264" s="125"/>
      <c r="I264" s="123"/>
      <c r="J264" s="123"/>
      <c r="K264" s="126"/>
      <c r="L264" s="123"/>
      <c r="M264" s="78" t="str">
        <f t="shared" si="11"/>
        <v/>
      </c>
      <c r="N264" s="27" t="str">
        <f t="shared" si="10"/>
        <v/>
      </c>
      <c r="O264" s="26"/>
      <c r="P264" s="27">
        <f>IFERROR($K264*(1-IF(J264="Yes",$I$270,0))*(1-IF(($N$267-$N$270)&gt;'Discount Structure'!$A$4,$I$271,0)),0)</f>
        <v>0</v>
      </c>
      <c r="Q264" s="27" t="str">
        <f t="shared" si="12"/>
        <v/>
      </c>
    </row>
    <row r="265" spans="1:18" ht="15" hidden="1" outlineLevel="4" thickBot="1">
      <c r="A265" s="28"/>
      <c r="B265" s="125"/>
      <c r="C265" s="123"/>
      <c r="D265" s="123"/>
      <c r="E265" s="125"/>
      <c r="F265" s="125"/>
      <c r="G265" s="125"/>
      <c r="H265" s="125"/>
      <c r="I265" s="123"/>
      <c r="J265" s="123"/>
      <c r="K265" s="126"/>
      <c r="L265" s="123"/>
      <c r="M265" s="78" t="str">
        <f t="shared" si="11"/>
        <v/>
      </c>
      <c r="N265" s="27" t="str">
        <f t="shared" si="10"/>
        <v/>
      </c>
      <c r="O265" s="26"/>
      <c r="P265" s="27">
        <f>IFERROR($K265*(1-IF(J265="Yes",$I$270,0))*(1-IF(($N$267-$N$270)&gt;'Discount Structure'!$A$4,$I$271,0)),0)</f>
        <v>0</v>
      </c>
      <c r="Q265" s="27" t="str">
        <f t="shared" si="12"/>
        <v/>
      </c>
    </row>
    <row r="266" spans="1:18" ht="15" hidden="1" outlineLevel="4" thickBot="1">
      <c r="A266" s="28"/>
      <c r="B266" s="125"/>
      <c r="C266" s="123"/>
      <c r="D266" s="123"/>
      <c r="E266" s="125"/>
      <c r="F266" s="125"/>
      <c r="G266" s="125"/>
      <c r="H266" s="125"/>
      <c r="I266" s="123"/>
      <c r="J266" s="123"/>
      <c r="K266" s="126"/>
      <c r="L266" s="123"/>
      <c r="M266" s="78" t="str">
        <f t="shared" si="11"/>
        <v/>
      </c>
      <c r="N266" s="27" t="str">
        <f t="shared" si="10"/>
        <v/>
      </c>
      <c r="O266" s="26"/>
      <c r="P266" s="27">
        <f>IFERROR($K266*(1-IF(J266="Yes",$I$270,0))*(1-IF(($N$267-$N$270)&gt;'Discount Structure'!$A$4,$I$271,0)),0)</f>
        <v>0</v>
      </c>
      <c r="Q266" s="27" t="str">
        <f t="shared" si="12"/>
        <v/>
      </c>
    </row>
    <row r="267" spans="1:18" ht="73" collapsed="1" thickBot="1">
      <c r="A267" s="111" t="s">
        <v>270</v>
      </c>
      <c r="B267" s="29"/>
      <c r="C267" s="29"/>
      <c r="D267" s="29"/>
      <c r="E267" s="29"/>
      <c r="F267" s="29"/>
      <c r="G267" s="29"/>
      <c r="H267" s="29"/>
      <c r="I267" s="29"/>
      <c r="K267" s="30" t="s">
        <v>41</v>
      </c>
      <c r="L267" s="82">
        <f>SUMIF(B67:B266,"&lt;&gt;"&amp;"",L67:L266)</f>
        <v>0</v>
      </c>
      <c r="M267" s="26"/>
      <c r="N267" s="27">
        <f>SUM(N67:N266)</f>
        <v>0</v>
      </c>
      <c r="O267" s="29"/>
      <c r="P267" s="30" t="s">
        <v>41</v>
      </c>
      <c r="Q267" s="27">
        <f>SUM(Q67:Q266)</f>
        <v>0</v>
      </c>
    </row>
    <row r="268" spans="1:18" ht="16" customHeight="1" thickBot="1">
      <c r="D268" s="26"/>
      <c r="E268" s="26"/>
      <c r="F268" s="26"/>
      <c r="G268" s="26"/>
      <c r="H268" s="26"/>
      <c r="I268" s="26"/>
      <c r="J268" s="26"/>
      <c r="K268" s="26"/>
      <c r="L268" s="26"/>
      <c r="M268" s="26"/>
      <c r="N268" s="26"/>
      <c r="O268" s="26"/>
      <c r="P268" s="47"/>
      <c r="Q268" s="48"/>
    </row>
    <row r="269" spans="1:18" ht="16" thickBot="1">
      <c r="B269" s="152" t="s">
        <v>42</v>
      </c>
      <c r="C269" s="153"/>
      <c r="D269" s="153"/>
      <c r="E269" s="153"/>
      <c r="F269" s="153"/>
      <c r="G269" s="153"/>
      <c r="H269" s="153"/>
      <c r="I269" s="131"/>
      <c r="J269" s="131"/>
      <c r="K269" s="131"/>
      <c r="L269" s="131"/>
      <c r="M269" s="131"/>
      <c r="N269" s="132"/>
      <c r="O269" s="42"/>
      <c r="P269" s="49"/>
      <c r="Q269" s="50"/>
    </row>
    <row r="270" spans="1:18" ht="32.5" customHeight="1" thickBot="1">
      <c r="B270" s="130" t="s">
        <v>46</v>
      </c>
      <c r="C270" s="131"/>
      <c r="D270" s="131"/>
      <c r="E270" s="131"/>
      <c r="F270" s="131"/>
      <c r="G270" s="131"/>
      <c r="H270" s="132"/>
      <c r="I270" s="150"/>
      <c r="J270" s="151"/>
      <c r="K270" s="130" t="s">
        <v>43</v>
      </c>
      <c r="L270" s="131"/>
      <c r="M270" s="132"/>
      <c r="N270" s="32">
        <f>SUMIF($J$67:$J$266,"Yes",$N$67:$N$266)*(I270)</f>
        <v>0</v>
      </c>
      <c r="O270" s="44"/>
      <c r="P270" s="121"/>
      <c r="Q270" s="51"/>
      <c r="R270" s="26"/>
    </row>
    <row r="271" spans="1:18" ht="32.5" customHeight="1" thickBot="1">
      <c r="B271" s="130" t="s">
        <v>47</v>
      </c>
      <c r="C271" s="131"/>
      <c r="D271" s="131"/>
      <c r="E271" s="131"/>
      <c r="F271" s="131"/>
      <c r="G271" s="131"/>
      <c r="H271" s="132"/>
      <c r="I271" s="160"/>
      <c r="J271" s="161"/>
      <c r="K271" s="130" t="s">
        <v>44</v>
      </c>
      <c r="L271" s="131"/>
      <c r="M271" s="132"/>
      <c r="N271" s="31">
        <f>(IF(($N$267-$N$270)&gt;'Discount Structure'!$A$4,(N267-N270)*(I271),0))</f>
        <v>0</v>
      </c>
      <c r="O271" s="44"/>
      <c r="P271" s="122"/>
      <c r="Q271" s="51"/>
      <c r="R271" s="26"/>
    </row>
    <row r="272" spans="1:18" ht="32.5" customHeight="1" thickBot="1">
      <c r="D272" s="26"/>
      <c r="E272" s="26"/>
      <c r="F272" s="26"/>
      <c r="G272" s="26"/>
      <c r="H272" s="26"/>
      <c r="I272" s="26"/>
      <c r="J272" s="26"/>
      <c r="K272" s="133" t="s">
        <v>77</v>
      </c>
      <c r="L272" s="134"/>
      <c r="M272" s="135"/>
      <c r="N272" s="32">
        <f>N270+N271</f>
        <v>0</v>
      </c>
      <c r="O272" s="44"/>
      <c r="P272" s="118"/>
      <c r="Q272" s="51"/>
      <c r="R272" s="26"/>
    </row>
    <row r="273" spans="2:18" ht="16" customHeight="1" thickBot="1">
      <c r="D273" s="26"/>
      <c r="E273" s="26"/>
      <c r="F273" s="26"/>
      <c r="G273" s="26"/>
      <c r="H273" s="26"/>
      <c r="I273" s="26"/>
      <c r="J273" s="26"/>
      <c r="K273" s="26"/>
      <c r="L273" s="26"/>
      <c r="M273" s="26"/>
      <c r="N273" s="26"/>
      <c r="O273" s="43"/>
      <c r="P273" s="52"/>
      <c r="Q273" s="53"/>
      <c r="R273" s="26"/>
    </row>
    <row r="274" spans="2:18" ht="33" customHeight="1" thickBot="1">
      <c r="B274" s="130" t="s">
        <v>238</v>
      </c>
      <c r="C274" s="131"/>
      <c r="D274" s="131"/>
      <c r="E274" s="131"/>
      <c r="F274" s="131"/>
      <c r="G274" s="131"/>
      <c r="H274" s="132"/>
      <c r="I274" s="41"/>
      <c r="J274" s="26"/>
      <c r="K274" s="130" t="s">
        <v>239</v>
      </c>
      <c r="L274" s="131"/>
      <c r="M274" s="132"/>
      <c r="N274" s="27">
        <f>N267-N272</f>
        <v>0</v>
      </c>
      <c r="P274" s="119"/>
      <c r="Q274" s="50"/>
      <c r="R274" s="33"/>
    </row>
    <row r="275" spans="2:18" ht="40" customHeight="1" thickBot="1">
      <c r="B275" s="136" t="s">
        <v>75</v>
      </c>
      <c r="C275" s="154"/>
      <c r="D275" s="155"/>
      <c r="E275" s="155"/>
      <c r="F275" s="155"/>
      <c r="G275" s="155"/>
      <c r="H275" s="155"/>
      <c r="I275" s="156"/>
      <c r="O275" s="42"/>
      <c r="P275" s="119"/>
      <c r="Q275" s="50"/>
    </row>
    <row r="276" spans="2:18" ht="41.5" customHeight="1" thickBot="1">
      <c r="B276" s="137"/>
      <c r="C276" s="157"/>
      <c r="D276" s="158"/>
      <c r="E276" s="158"/>
      <c r="F276" s="158"/>
      <c r="G276" s="158"/>
      <c r="H276" s="158"/>
      <c r="I276" s="159"/>
      <c r="K276" s="130" t="s">
        <v>240</v>
      </c>
      <c r="L276" s="131"/>
      <c r="M276" s="132"/>
      <c r="N276" s="27">
        <f>I274+N274</f>
        <v>0</v>
      </c>
      <c r="O276" s="42"/>
      <c r="P276" s="120"/>
      <c r="Q276" s="50"/>
    </row>
    <row r="277" spans="2:18">
      <c r="D277" s="23"/>
      <c r="N277" s="29"/>
      <c r="O277" s="42"/>
      <c r="P277" s="50"/>
      <c r="Q277" s="50"/>
    </row>
    <row r="278" spans="2:18" ht="74" customHeight="1">
      <c r="B278" s="164" t="s">
        <v>62</v>
      </c>
      <c r="C278" s="165"/>
      <c r="D278" s="166"/>
      <c r="E278" s="167"/>
      <c r="F278" s="167"/>
      <c r="G278" s="167"/>
      <c r="H278" s="167"/>
      <c r="I278" s="167"/>
      <c r="J278" s="167"/>
      <c r="K278" s="167"/>
      <c r="L278" s="167"/>
      <c r="M278" s="167"/>
      <c r="N278" s="167"/>
      <c r="O278" s="167"/>
      <c r="P278" s="167"/>
      <c r="Q278" s="168"/>
    </row>
    <row r="279" spans="2:18">
      <c r="D279" s="23"/>
    </row>
    <row r="280" spans="2:18">
      <c r="D280" s="23"/>
    </row>
    <row r="281" spans="2:18">
      <c r="D281" s="23"/>
    </row>
    <row r="282" spans="2:18" ht="18.5">
      <c r="D282" s="163" t="s">
        <v>53</v>
      </c>
      <c r="E282" s="163"/>
      <c r="F282" s="163"/>
      <c r="G282" s="163"/>
      <c r="H282" s="163"/>
      <c r="I282" s="163"/>
      <c r="J282" s="163"/>
      <c r="K282" s="163"/>
      <c r="L282" s="163"/>
      <c r="M282" s="163"/>
      <c r="N282" s="163"/>
      <c r="O282" s="163"/>
      <c r="P282" s="163"/>
      <c r="Q282" s="163"/>
    </row>
    <row r="283" spans="2:18">
      <c r="B283" s="164" t="s">
        <v>3</v>
      </c>
      <c r="C283" s="165"/>
      <c r="D283" s="166"/>
      <c r="E283" s="167"/>
      <c r="F283" s="167"/>
      <c r="G283" s="167"/>
      <c r="H283" s="167"/>
      <c r="I283" s="167"/>
      <c r="J283" s="168"/>
      <c r="K283" s="34" t="s">
        <v>4</v>
      </c>
      <c r="L283" s="162"/>
      <c r="M283" s="162"/>
      <c r="N283" s="162"/>
      <c r="O283" s="162"/>
      <c r="P283" s="162"/>
      <c r="Q283" s="162"/>
    </row>
    <row r="284" spans="2:18">
      <c r="B284" s="164" t="s">
        <v>60</v>
      </c>
      <c r="C284" s="165"/>
      <c r="D284" s="166"/>
      <c r="E284" s="167"/>
      <c r="F284" s="167"/>
      <c r="G284" s="167"/>
      <c r="H284" s="167"/>
      <c r="I284" s="167"/>
      <c r="J284" s="168"/>
      <c r="K284" s="34" t="s">
        <v>61</v>
      </c>
      <c r="L284" s="162"/>
      <c r="M284" s="162"/>
      <c r="N284" s="162"/>
      <c r="O284" s="162"/>
      <c r="P284" s="162"/>
      <c r="Q284" s="162"/>
    </row>
    <row r="285" spans="2:18">
      <c r="B285" s="164" t="s">
        <v>5</v>
      </c>
      <c r="C285" s="165"/>
      <c r="D285" s="166"/>
      <c r="E285" s="167"/>
      <c r="F285" s="167"/>
      <c r="G285" s="167"/>
      <c r="H285" s="167"/>
      <c r="I285" s="167"/>
      <c r="J285" s="168"/>
      <c r="K285" s="34" t="s">
        <v>6</v>
      </c>
      <c r="L285" s="162"/>
      <c r="M285" s="162"/>
      <c r="N285" s="162"/>
      <c r="O285" s="162"/>
      <c r="P285" s="162"/>
      <c r="Q285" s="162"/>
    </row>
    <row r="286" spans="2:18"/>
    <row r="287" spans="2:18"/>
    <row r="288" spans="2:18"/>
    <row r="289"/>
    <row r="290"/>
    <row r="291"/>
    <row r="292"/>
    <row r="293"/>
    <row r="294"/>
    <row r="295"/>
    <row r="296"/>
    <row r="297"/>
    <row r="298"/>
    <row r="299"/>
    <row r="300"/>
    <row r="301"/>
    <row r="302"/>
    <row r="303"/>
    <row r="304"/>
    <row r="305"/>
    <row r="306"/>
    <row r="307"/>
    <row r="308"/>
    <row r="309"/>
    <row r="310"/>
    <row r="311"/>
    <row r="312"/>
    <row r="313"/>
    <row r="314"/>
    <row r="315"/>
    <row r="316"/>
  </sheetData>
  <sheetProtection algorithmName="SHA-512" hashValue="2HjnI/EZ8vCaGJBofDpXsiCfgSGyyItl99dSQmx72RMEMxmCv6gMXy6i5eT00ZDl01OidkEy+nJNZuyuUQp/6Q==" saltValue="QigffW/r20DseGID8tLTrQ==" spinCount="100000" sheet="1" formatColumns="0" formatRows="0" selectLockedCells="1"/>
  <mergeCells count="158">
    <mergeCell ref="D44:E44"/>
    <mergeCell ref="D41:E41"/>
    <mergeCell ref="D42:E42"/>
    <mergeCell ref="D59:E59"/>
    <mergeCell ref="D60:E60"/>
    <mergeCell ref="I60:K60"/>
    <mergeCell ref="D61:E61"/>
    <mergeCell ref="D62:E62"/>
    <mergeCell ref="D54:E54"/>
    <mergeCell ref="D55:E55"/>
    <mergeCell ref="D56:E56"/>
    <mergeCell ref="D57:E57"/>
    <mergeCell ref="D58:E58"/>
    <mergeCell ref="I42:K42"/>
    <mergeCell ref="D50:E50"/>
    <mergeCell ref="D51:E51"/>
    <mergeCell ref="I51:K51"/>
    <mergeCell ref="D52:E52"/>
    <mergeCell ref="D53:E53"/>
    <mergeCell ref="D45:E45"/>
    <mergeCell ref="D46:E46"/>
    <mergeCell ref="D47:E47"/>
    <mergeCell ref="D48:E48"/>
    <mergeCell ref="D49:E49"/>
    <mergeCell ref="D43:E43"/>
    <mergeCell ref="I32:K32"/>
    <mergeCell ref="I34:K34"/>
    <mergeCell ref="I35:K35"/>
    <mergeCell ref="D36:E36"/>
    <mergeCell ref="D37:E37"/>
    <mergeCell ref="D38:E38"/>
    <mergeCell ref="D39:E39"/>
    <mergeCell ref="D40:E40"/>
    <mergeCell ref="D32:E32"/>
    <mergeCell ref="D33:E33"/>
    <mergeCell ref="I43:K43"/>
    <mergeCell ref="I28:K28"/>
    <mergeCell ref="D29:E29"/>
    <mergeCell ref="D30:E30"/>
    <mergeCell ref="D31:E31"/>
    <mergeCell ref="I23:K23"/>
    <mergeCell ref="D24:E24"/>
    <mergeCell ref="D25:E25"/>
    <mergeCell ref="D26:E26"/>
    <mergeCell ref="D27:E27"/>
    <mergeCell ref="I24:K24"/>
    <mergeCell ref="I25:K25"/>
    <mergeCell ref="I26:K26"/>
    <mergeCell ref="I27:K27"/>
    <mergeCell ref="I29:K29"/>
    <mergeCell ref="I30:K30"/>
    <mergeCell ref="I31:K31"/>
    <mergeCell ref="I14:K14"/>
    <mergeCell ref="I15:K15"/>
    <mergeCell ref="I16:K16"/>
    <mergeCell ref="L1:M1"/>
    <mergeCell ref="B10:Q10"/>
    <mergeCell ref="D15:E15"/>
    <mergeCell ref="D16:E16"/>
    <mergeCell ref="N11:N12"/>
    <mergeCell ref="L11:L12"/>
    <mergeCell ref="B11:B12"/>
    <mergeCell ref="D11:E12"/>
    <mergeCell ref="H11:H12"/>
    <mergeCell ref="C2:D2"/>
    <mergeCell ref="C5:D5"/>
    <mergeCell ref="C11:C12"/>
    <mergeCell ref="I11:K12"/>
    <mergeCell ref="I13:K13"/>
    <mergeCell ref="D65:D66"/>
    <mergeCell ref="P65:Q65"/>
    <mergeCell ref="N65:N66"/>
    <mergeCell ref="E3:I6"/>
    <mergeCell ref="E8:H8"/>
    <mergeCell ref="M8:N8"/>
    <mergeCell ref="B8:D8"/>
    <mergeCell ref="D13:E13"/>
    <mergeCell ref="G11:G12"/>
    <mergeCell ref="J65:J66"/>
    <mergeCell ref="B65:B66"/>
    <mergeCell ref="I65:I66"/>
    <mergeCell ref="H65:H66"/>
    <mergeCell ref="G65:G66"/>
    <mergeCell ref="F65:F66"/>
    <mergeCell ref="E65:E66"/>
    <mergeCell ref="D20:E20"/>
    <mergeCell ref="D21:E21"/>
    <mergeCell ref="D22:E22"/>
    <mergeCell ref="D23:E23"/>
    <mergeCell ref="I36:K36"/>
    <mergeCell ref="I37:K37"/>
    <mergeCell ref="B64:Q64"/>
    <mergeCell ref="P11:Q11"/>
    <mergeCell ref="I271:J271"/>
    <mergeCell ref="D19:E19"/>
    <mergeCell ref="L285:Q285"/>
    <mergeCell ref="D282:Q282"/>
    <mergeCell ref="L283:Q283"/>
    <mergeCell ref="L284:Q284"/>
    <mergeCell ref="B283:C283"/>
    <mergeCell ref="B284:C284"/>
    <mergeCell ref="B285:C285"/>
    <mergeCell ref="D283:J283"/>
    <mergeCell ref="D284:J284"/>
    <mergeCell ref="D285:J285"/>
    <mergeCell ref="D278:Q278"/>
    <mergeCell ref="B270:H270"/>
    <mergeCell ref="B278:C278"/>
    <mergeCell ref="K274:M274"/>
    <mergeCell ref="I19:K19"/>
    <mergeCell ref="I20:K20"/>
    <mergeCell ref="I21:K21"/>
    <mergeCell ref="I22:K22"/>
    <mergeCell ref="I33:K33"/>
    <mergeCell ref="D34:E34"/>
    <mergeCell ref="D35:E35"/>
    <mergeCell ref="D28:E28"/>
    <mergeCell ref="B271:H271"/>
    <mergeCell ref="B274:H274"/>
    <mergeCell ref="K272:M272"/>
    <mergeCell ref="K276:M276"/>
    <mergeCell ref="B275:B276"/>
    <mergeCell ref="D14:E14"/>
    <mergeCell ref="F11:F12"/>
    <mergeCell ref="D17:E17"/>
    <mergeCell ref="I17:K17"/>
    <mergeCell ref="D18:E18"/>
    <mergeCell ref="I18:K18"/>
    <mergeCell ref="K270:M270"/>
    <mergeCell ref="K271:M271"/>
    <mergeCell ref="C65:C66"/>
    <mergeCell ref="M65:M66"/>
    <mergeCell ref="L65:L66"/>
    <mergeCell ref="K65:K66"/>
    <mergeCell ref="I270:J270"/>
    <mergeCell ref="B269:N269"/>
    <mergeCell ref="C275:I276"/>
    <mergeCell ref="I38:K38"/>
    <mergeCell ref="I39:K39"/>
    <mergeCell ref="I40:K40"/>
    <mergeCell ref="I41:K41"/>
    <mergeCell ref="I54:K54"/>
    <mergeCell ref="I55:K55"/>
    <mergeCell ref="I56:K56"/>
    <mergeCell ref="I57:K57"/>
    <mergeCell ref="I58:K58"/>
    <mergeCell ref="I59:K59"/>
    <mergeCell ref="I61:K61"/>
    <mergeCell ref="I62:K62"/>
    <mergeCell ref="I44:K44"/>
    <mergeCell ref="I45:K45"/>
    <mergeCell ref="I46:K46"/>
    <mergeCell ref="I47:K47"/>
    <mergeCell ref="I48:K48"/>
    <mergeCell ref="I49:K49"/>
    <mergeCell ref="I50:K50"/>
    <mergeCell ref="I52:K52"/>
    <mergeCell ref="I53:K53"/>
  </mergeCells>
  <conditionalFormatting sqref="I274">
    <cfRule type="expression" dxfId="7" priority="85">
      <formula>IF($I$274&gt;($N$274*0.07),TRUE,FALSE)</formula>
    </cfRule>
  </conditionalFormatting>
  <conditionalFormatting sqref="I270">
    <cfRule type="expression" dxfId="6" priority="84">
      <formula>IF(COUNTIF($J$67:$J$266,"Yes"),$I$270&lt;0.1,"No")</formula>
    </cfRule>
  </conditionalFormatting>
  <dataValidations count="8">
    <dataValidation allowBlank="1" showInputMessage="1" showErrorMessage="1" error="Expense is higher than 7% of total engagement cost after discount" sqref="I274" xr:uid="{75295AB7-7F72-4539-A2AA-38392E20C036}"/>
    <dataValidation type="date" allowBlank="1" showErrorMessage="1" errorTitle="End Date" error="Possible reasons:_x000a_Date format: DD/MM/YYYY_x000a_Date before Start Date" sqref="K8 I8" xr:uid="{CC8BE9D4-E88B-4BD6-AC03-3EDCFBC3AE1A}">
      <formula1>G8</formula1>
      <formula2>146463</formula2>
    </dataValidation>
    <dataValidation type="decimal" operator="greaterThanOrEqual" allowBlank="1" showInputMessage="1" showErrorMessage="1" sqref="N270" xr:uid="{A392A083-886D-4B3D-8D88-92278D9CFA3B}">
      <formula1>0</formula1>
    </dataValidation>
    <dataValidation type="list" allowBlank="1" showInputMessage="1" showErrorMessage="1" sqref="J67:J266" xr:uid="{115AC8F4-DABB-4B28-9448-CBF018D565F4}">
      <formula1>$Q$2:$Q$3</formula1>
    </dataValidation>
    <dataValidation type="custom" allowBlank="1" showInputMessage="1" showErrorMessage="1" errorTitle="Estimated Days" error="Check total duration of engagement" sqref="L67:L266" xr:uid="{96BEA294-C68F-4334-B9C5-CD3CDEF49CB1}">
      <formula1>AND($M$8&lt;&gt;"",L67&gt;0,L67&lt;=$M$8)</formula1>
    </dataValidation>
    <dataValidation allowBlank="1" showInputMessage="1" showErrorMessage="1" errorTitle="Estimated Days" error="Exceeding total duration of engagement." sqref="M67:M266" xr:uid="{C8349D88-C380-4EC4-8D4D-3FE918631EF5}"/>
    <dataValidation type="list" allowBlank="1" showInputMessage="1" showErrorMessage="1" sqref="B67:B266" xr:uid="{85336B53-DC96-43F0-B396-D940A905CF92}">
      <formula1>$B$13:$B$22</formula1>
    </dataValidation>
    <dataValidation allowBlank="1" showInputMessage="1" sqref="K67:K266" xr:uid="{4BD9CBCF-CBB8-4534-A8A7-B5E0BF0C7B59}"/>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1</xdr:col>
                    <xdr:colOff>304800</xdr:colOff>
                    <xdr:row>7</xdr:row>
                    <xdr:rowOff>82550</xdr:rowOff>
                  </from>
                  <to>
                    <xdr:col>1</xdr:col>
                    <xdr:colOff>1320800</xdr:colOff>
                    <xdr:row>7</xdr:row>
                    <xdr:rowOff>368300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2</xdr:col>
                    <xdr:colOff>857250</xdr:colOff>
                    <xdr:row>7</xdr:row>
                    <xdr:rowOff>0</xdr:rowOff>
                  </from>
                  <to>
                    <xdr:col>3</xdr:col>
                    <xdr:colOff>63500</xdr:colOff>
                    <xdr:row>7</xdr:row>
                    <xdr:rowOff>444500</xdr:rowOff>
                  </to>
                </anchor>
              </controlPr>
            </control>
          </mc:Choice>
        </mc:AlternateContent>
        <mc:AlternateContent xmlns:mc="http://schemas.openxmlformats.org/markup-compatibility/2006">
          <mc:Choice Requires="x14">
            <control shapeId="18435" r:id="rId6" name="Option Button 3">
              <controlPr locked="0" defaultSize="0" autoFill="0" autoLine="0" autoPict="0">
                <anchor moveWithCells="1">
                  <from>
                    <xdr:col>3</xdr:col>
                    <xdr:colOff>685800</xdr:colOff>
                    <xdr:row>7</xdr:row>
                    <xdr:rowOff>25400</xdr:rowOff>
                  </from>
                  <to>
                    <xdr:col>3</xdr:col>
                    <xdr:colOff>1905000</xdr:colOff>
                    <xdr:row>7</xdr:row>
                    <xdr:rowOff>419100</xdr:rowOff>
                  </to>
                </anchor>
              </controlPr>
            </control>
          </mc:Choice>
        </mc:AlternateContent>
        <mc:AlternateContent xmlns:mc="http://schemas.openxmlformats.org/markup-compatibility/2006">
          <mc:Choice Requires="x14">
            <control shapeId="18436" r:id="rId7" name="Option Button 4">
              <controlPr locked="0" defaultSize="0" autoFill="0" autoLine="0" autoPict="0">
                <anchor moveWithCells="1">
                  <from>
                    <xdr:col>3</xdr:col>
                    <xdr:colOff>2413000</xdr:colOff>
                    <xdr:row>7</xdr:row>
                    <xdr:rowOff>38100</xdr:rowOff>
                  </from>
                  <to>
                    <xdr:col>3</xdr:col>
                    <xdr:colOff>3676650</xdr:colOff>
                    <xdr:row>7</xdr:row>
                    <xdr:rowOff>431800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7" id="{00000000-000E-0000-0100-000061000000}">
            <xm:f>AND($N$267-$N$270&gt;'Discount Structure'!$A$4,$I$271:$J$271&lt;'Discount Structure'!$B$4)</xm:f>
            <x14:dxf>
              <font>
                <b/>
                <i val="0"/>
                <color rgb="FFFF0000"/>
              </font>
              <fill>
                <patternFill>
                  <bgColor theme="5" tint="0.39994506668294322"/>
                </patternFill>
              </fill>
            </x14:dxf>
          </x14:cfRule>
          <xm:sqref>I271</xm:sqref>
        </x14:conditionalFormatting>
        <x14:conditionalFormatting xmlns:xm="http://schemas.microsoft.com/office/excel/2006/main">
          <x14:cfRule type="expression" priority="113" id="{D59AFD5C-F326-415E-BEF4-B641B49F3B4F}">
            <xm:f>AND((0.1&gt;=(K67-(INDEX('Capped Rates'!$I$3:$O$43,MATCH($E67,'Capped Rates'!$H$3:$H$43,0),MATCH($I67,'Capped Rates'!$I$2:$O$2,0))))/((INDEX('Capped Rates'!$I$3:$O$43,MATCH($E67,'Capped Rates'!$H$3:$H$43,0),MATCH($I67,'Capped Rates'!$I$2:$O$2,0))))),(0&lt;(K67-(INDEX('Capped Rates'!$I$3:$O$43,MATCH($E67,'Capped Rates'!$H$3:$H$43,0),MATCH($I67,'Capped Rates'!$I$2:$O$2,0))))/((INDEX('Capped Rates'!$I$3:$O$43,MATCH($E67,'Capped Rates'!$H$3:$H$43,0),MATCH($I67,'Capped Rates'!$I$2:$O$2,0))))))</xm:f>
            <x14:dxf>
              <font>
                <b/>
                <i val="0"/>
                <color theme="1"/>
              </font>
              <fill>
                <patternFill>
                  <bgColor theme="5" tint="0.39994506668294322"/>
                </patternFill>
              </fill>
            </x14:dxf>
          </x14:cfRule>
          <x14:cfRule type="expression" priority="114" id="{F6B80CD9-C9E3-403F-935A-6759C1A96555}">
            <xm:f>AND((0.25&gt;=(K67-(INDEX('Capped Rates'!$I$3:$O$43,MATCH($E67,'Capped Rates'!$H$3:$H$43,0),MATCH($I67,'Capped Rates'!$I$2:$O$2,0))))/((INDEX('Capped Rates'!$I$3:$O$43,MATCH($E67,'Capped Rates'!$H$3:$H$43,0),MATCH($I67,'Capped Rates'!$I$2:$O$2,0))))),(0.1&lt;(K67-(INDEX('Capped Rates'!$I$3:$O$43,MATCH($E67,'Capped Rates'!$H$3:$H$43,0),MATCH($I67,'Capped Rates'!$I$2:$O$2,0))))/((INDEX('Capped Rates'!$I$3:$O$43,MATCH($E67,'Capped Rates'!$H$3:$H$43,0),MATCH($I67,'Capped Rates'!$I$2:$O$2,0))))))</xm:f>
            <x14:dxf>
              <font>
                <b/>
                <i val="0"/>
                <color theme="1"/>
              </font>
              <fill>
                <patternFill>
                  <bgColor theme="5"/>
                </patternFill>
              </fill>
            </x14:dxf>
          </x14:cfRule>
          <x14:cfRule type="expression" priority="115" id="{468D0497-0CBB-4975-B860-238E1F1D4FD8}">
            <xm:f>(0.25&lt;(K67-(INDEX('Capped Rates'!$I$3:$O$43,MATCH($E67,'Capped Rates'!$H$3:$H$43,0),MATCH($I67,'Capped Rates'!$I$2:$O$2,0))))/((INDEX('Capped Rates'!$I$3:$O$43,MATCH($E67,'Capped Rates'!$H$3:$H$43,0),MATCH($I67,'Capped Rates'!$I$2:$O$2,0)))))</xm:f>
            <x14:dxf>
              <font>
                <b/>
                <i val="0"/>
                <color theme="1"/>
              </font>
              <fill>
                <patternFill>
                  <bgColor rgb="FFFF0000"/>
                </patternFill>
              </fill>
            </x14:dxf>
          </x14:cfRule>
          <xm:sqref>K67:K266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039EE70-7AC7-4FEB-80FD-04AAA69A5378}">
          <x14:formula1>
            <xm:f>'Capped Rates'!$I$2:$O$2</xm:f>
          </x14:formula1>
          <xm:sqref>I67:I266</xm:sqref>
        </x14:dataValidation>
        <x14:dataValidation type="list" allowBlank="1" showInputMessage="1" showErrorMessage="1" xr:uid="{D3ED2E34-AB99-466F-A96F-259579F6A9F4}">
          <x14:formula1>
            <xm:f>'Capped Rates'!$R$12:$W$12</xm:f>
          </x14:formula1>
          <xm:sqref>C67:C266</xm:sqref>
        </x14:dataValidation>
        <x14:dataValidation type="list" allowBlank="1" showInputMessage="1" showErrorMessage="1" xr:uid="{79124BC9-3D33-47DE-8D66-FB5828F3473C}">
          <x14:formula1>
            <xm:f>OFFSET('Capped Rates'!$Q$13,0,MATCH(C67,'Capped Rates'!$R$12:$W$12,0),COUNTA(OFFSET('Capped Rates'!$Q$13,0,MATCH(C67,'Capped Rates'!$R$12:$W$12,0),12)))</xm:f>
          </x14:formula1>
          <xm:sqref>D67:D266</xm:sqref>
        </x14:dataValidation>
        <x14:dataValidation type="list" allowBlank="1" showInputMessage="1" showErrorMessage="1" xr:uid="{2DD6FDDB-0A18-4623-8D5A-D5DC9442FA91}">
          <x14:formula1>
            <xm:f>OFFSET('Capped Rates'!$Q$3,0,MATCH(D67,work_type,0),COUNTA(OFFSET('Capped Rates'!$Q$3,0,MATCH(D67,work_type,0),5)))</xm:f>
          </x14:formula1>
          <xm:sqref>E67:E266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C919-CB5E-4614-A722-81AEE3C490E8}">
  <sheetPr codeName="Sheet2">
    <pageSetUpPr fitToPage="1"/>
  </sheetPr>
  <dimension ref="A1:BB92"/>
  <sheetViews>
    <sheetView topLeftCell="C1" zoomScale="85" zoomScaleNormal="85" workbookViewId="0">
      <pane ySplit="1" topLeftCell="A2" activePane="bottomLeft" state="frozen"/>
      <selection pane="bottomLeft" activeCell="C51" sqref="C51"/>
    </sheetView>
  </sheetViews>
  <sheetFormatPr defaultColWidth="8.90625" defaultRowHeight="14.5" outlineLevelRow="1"/>
  <cols>
    <col min="1" max="1" width="33" style="2" customWidth="1"/>
    <col min="2" max="2" width="27.453125" style="2" customWidth="1"/>
    <col min="3" max="3" width="32.90625" style="2" customWidth="1"/>
    <col min="4" max="4" width="8.90625" style="2"/>
    <col min="5" max="5" width="13.08984375" style="2" customWidth="1"/>
    <col min="6" max="7" width="8.90625" style="2"/>
    <col min="8" max="8" width="27.08984375" style="2" customWidth="1"/>
    <col min="9" max="17" width="8.90625" style="2"/>
    <col min="18" max="18" width="19.1796875" style="2" customWidth="1"/>
    <col min="19" max="19" width="18.36328125" style="2" customWidth="1"/>
    <col min="20" max="20" width="15.54296875" style="2" customWidth="1"/>
    <col min="21" max="21" width="13.81640625" style="2" customWidth="1"/>
    <col min="22" max="22" width="16.26953125" style="2" customWidth="1"/>
    <col min="23" max="46" width="8.90625" style="2"/>
    <col min="47" max="54" width="16.453125" style="2" customWidth="1"/>
    <col min="55" max="16384" width="8.90625" style="2"/>
  </cols>
  <sheetData>
    <row r="1" spans="1:54" ht="15.65" hidden="1" customHeight="1" outlineLevel="1" thickTop="1" thickBot="1">
      <c r="B1" s="2" t="s">
        <v>8</v>
      </c>
      <c r="C1" s="2" t="s">
        <v>9</v>
      </c>
      <c r="H1" s="9"/>
      <c r="I1" s="193" t="s">
        <v>10</v>
      </c>
      <c r="J1" s="194"/>
      <c r="K1" s="194"/>
      <c r="L1" s="194"/>
      <c r="M1" s="194"/>
      <c r="N1" s="194"/>
      <c r="O1" s="195"/>
    </row>
    <row r="2" spans="1:54" ht="60" hidden="1" customHeight="1" outlineLevel="1" thickTop="1" thickBot="1">
      <c r="A2" s="1" t="s">
        <v>11</v>
      </c>
      <c r="B2" s="59">
        <v>4</v>
      </c>
      <c r="C2" s="59" t="str">
        <f>IF('Capped Rates'!B2=1, "Fixed Price", IF('Capped Rates'!B2=2,"Time and materials - capped",IF('Capped Rates'!B2=3,"Risk/reward - outcome based", IF('Capped Rates'!B2=4, "Time and  materials - uncapped"))))</f>
        <v>Time and  materials - uncapped</v>
      </c>
      <c r="D2" s="3"/>
      <c r="E2" s="14">
        <v>44651</v>
      </c>
      <c r="H2" s="10"/>
      <c r="I2" s="4" t="s">
        <v>12</v>
      </c>
      <c r="J2" s="5" t="s">
        <v>13</v>
      </c>
      <c r="K2" s="5" t="s">
        <v>14</v>
      </c>
      <c r="L2" s="5" t="s">
        <v>15</v>
      </c>
      <c r="M2" s="5" t="s">
        <v>16</v>
      </c>
      <c r="N2" s="5" t="s">
        <v>17</v>
      </c>
      <c r="O2" s="5" t="s">
        <v>18</v>
      </c>
      <c r="R2" s="35" t="s">
        <v>181</v>
      </c>
      <c r="S2" s="35" t="s">
        <v>94</v>
      </c>
      <c r="T2" s="35" t="s">
        <v>95</v>
      </c>
      <c r="U2" s="35" t="s">
        <v>182</v>
      </c>
      <c r="V2" s="35" t="s">
        <v>183</v>
      </c>
      <c r="W2" s="35" t="s">
        <v>184</v>
      </c>
      <c r="X2" s="35" t="s">
        <v>185</v>
      </c>
      <c r="Y2" s="35" t="s">
        <v>186</v>
      </c>
      <c r="Z2" s="35" t="s">
        <v>187</v>
      </c>
      <c r="AA2" s="35" t="s">
        <v>188</v>
      </c>
      <c r="AB2" s="35" t="s">
        <v>189</v>
      </c>
      <c r="AC2" s="35" t="s">
        <v>190</v>
      </c>
      <c r="AD2" s="35" t="s">
        <v>191</v>
      </c>
      <c r="AE2" s="35" t="s">
        <v>192</v>
      </c>
      <c r="AF2" s="35" t="s">
        <v>193</v>
      </c>
      <c r="AG2" s="35" t="s">
        <v>194</v>
      </c>
      <c r="AH2" s="35" t="s">
        <v>195</v>
      </c>
      <c r="AI2" s="35" t="s">
        <v>196</v>
      </c>
      <c r="AJ2" s="35" t="s">
        <v>197</v>
      </c>
      <c r="AK2" s="35" t="s">
        <v>198</v>
      </c>
      <c r="AL2" s="35" t="s">
        <v>199</v>
      </c>
      <c r="AM2" s="35" t="s">
        <v>200</v>
      </c>
      <c r="AN2" s="35" t="s">
        <v>96</v>
      </c>
      <c r="AO2" s="35" t="s">
        <v>201</v>
      </c>
      <c r="AP2" s="35" t="s">
        <v>97</v>
      </c>
      <c r="AQ2" s="35" t="s">
        <v>202</v>
      </c>
      <c r="AR2" s="35" t="s">
        <v>203</v>
      </c>
      <c r="AS2" s="35" t="s">
        <v>204</v>
      </c>
      <c r="AT2" s="35" t="s">
        <v>205</v>
      </c>
      <c r="AU2" s="35" t="s">
        <v>206</v>
      </c>
      <c r="AV2" s="35" t="s">
        <v>207</v>
      </c>
      <c r="AW2" s="35" t="s">
        <v>208</v>
      </c>
      <c r="AX2" s="35" t="s">
        <v>209</v>
      </c>
      <c r="AY2" s="35" t="s">
        <v>210</v>
      </c>
      <c r="AZ2" s="35" t="s">
        <v>211</v>
      </c>
      <c r="BA2" s="35" t="s">
        <v>212</v>
      </c>
      <c r="BB2" s="35" t="s">
        <v>213</v>
      </c>
    </row>
    <row r="3" spans="1:54" ht="51" hidden="1" outlineLevel="1" thickTop="1" thickBot="1">
      <c r="A3" s="11" t="s">
        <v>19</v>
      </c>
      <c r="B3" s="2">
        <v>3</v>
      </c>
      <c r="C3" s="2" t="str">
        <f>IF('Capped Rates'!B3=1, "Fixed Price", IF('Capped Rates'!B3=2,"Time and materials - capped",IF('Capped Rates'!B3=3,"Risk/reward - outcome based", IF('Capped Rates'!B3=4, "Time and  materials - uncapped"))))</f>
        <v>Risk/reward - outcome based</v>
      </c>
      <c r="D3" s="3"/>
      <c r="H3" s="6" t="s">
        <v>20</v>
      </c>
      <c r="I3" s="15">
        <v>1080</v>
      </c>
      <c r="J3" s="15">
        <v>1360</v>
      </c>
      <c r="K3" s="15">
        <v>1500</v>
      </c>
      <c r="L3" s="15">
        <v>1650</v>
      </c>
      <c r="M3" s="15">
        <v>1890</v>
      </c>
      <c r="N3" s="15">
        <v>2070</v>
      </c>
      <c r="O3" s="15">
        <v>2410</v>
      </c>
      <c r="R3" s="100" t="s">
        <v>20</v>
      </c>
      <c r="S3" s="100" t="s">
        <v>20</v>
      </c>
      <c r="T3" s="100" t="s">
        <v>20</v>
      </c>
      <c r="U3" s="100" t="s">
        <v>36</v>
      </c>
      <c r="V3" s="100" t="s">
        <v>23</v>
      </c>
      <c r="W3" s="100" t="s">
        <v>124</v>
      </c>
      <c r="X3" s="100" t="s">
        <v>126</v>
      </c>
      <c r="Y3" s="100" t="s">
        <v>131</v>
      </c>
      <c r="Z3" s="100" t="s">
        <v>134</v>
      </c>
      <c r="AA3" s="100" t="s">
        <v>126</v>
      </c>
      <c r="AB3" s="100" t="s">
        <v>153</v>
      </c>
      <c r="AC3" s="100" t="s">
        <v>141</v>
      </c>
      <c r="AD3" s="100" t="s">
        <v>145</v>
      </c>
      <c r="AE3" s="100" t="s">
        <v>147</v>
      </c>
      <c r="AF3" s="100" t="s">
        <v>143</v>
      </c>
      <c r="AG3" s="100" t="s">
        <v>137</v>
      </c>
      <c r="AH3" s="100" t="s">
        <v>145</v>
      </c>
      <c r="AI3" s="100" t="s">
        <v>139</v>
      </c>
      <c r="AJ3" s="100" t="s">
        <v>151</v>
      </c>
      <c r="AK3" s="100" t="s">
        <v>151</v>
      </c>
      <c r="AL3" s="100" t="s">
        <v>178</v>
      </c>
      <c r="AM3" s="100" t="s">
        <v>149</v>
      </c>
      <c r="AN3" s="100" t="s">
        <v>51</v>
      </c>
      <c r="AO3" s="100" t="s">
        <v>51</v>
      </c>
      <c r="AP3" s="100" t="s">
        <v>51</v>
      </c>
      <c r="AQ3" s="100" t="s">
        <v>51</v>
      </c>
      <c r="AR3" s="100" t="s">
        <v>51</v>
      </c>
      <c r="AS3" s="100" t="s">
        <v>51</v>
      </c>
      <c r="AT3" s="100" t="s">
        <v>51</v>
      </c>
      <c r="AU3" s="100" t="s">
        <v>167</v>
      </c>
      <c r="AV3" s="100" t="s">
        <v>170</v>
      </c>
      <c r="AW3" s="100" t="s">
        <v>172</v>
      </c>
      <c r="AX3" s="100" t="s">
        <v>180</v>
      </c>
      <c r="AY3" s="100" t="s">
        <v>179</v>
      </c>
      <c r="AZ3" s="100" t="s">
        <v>161</v>
      </c>
      <c r="BA3" s="100" t="s">
        <v>118</v>
      </c>
      <c r="BB3" s="100" t="s">
        <v>175</v>
      </c>
    </row>
    <row r="4" spans="1:54" ht="15" hidden="1" outlineLevel="1" thickBot="1">
      <c r="A4" s="1" t="s">
        <v>0</v>
      </c>
      <c r="B4" s="2">
        <v>1</v>
      </c>
      <c r="C4" s="2" t="str">
        <f>IF(B4=1, "TRUE", "FALSE")</f>
        <v>TRUE</v>
      </c>
      <c r="D4" s="3"/>
      <c r="H4" s="8" t="s">
        <v>23</v>
      </c>
      <c r="I4" s="16">
        <v>1085</v>
      </c>
      <c r="J4" s="16">
        <v>1340</v>
      </c>
      <c r="K4" s="16">
        <v>1750</v>
      </c>
      <c r="L4" s="16">
        <v>2100</v>
      </c>
      <c r="M4" s="16">
        <v>2600</v>
      </c>
      <c r="N4" s="16">
        <v>3000</v>
      </c>
      <c r="O4" s="16">
        <v>3600</v>
      </c>
      <c r="R4" s="2" t="s">
        <v>23</v>
      </c>
      <c r="S4" s="2" t="s">
        <v>91</v>
      </c>
      <c r="T4" s="2" t="s">
        <v>91</v>
      </c>
      <c r="V4" s="2" t="s">
        <v>52</v>
      </c>
      <c r="X4" s="2" t="s">
        <v>128</v>
      </c>
      <c r="AL4" s="2" t="s">
        <v>158</v>
      </c>
      <c r="AM4" s="2" t="s">
        <v>147</v>
      </c>
      <c r="AT4" s="2" t="s">
        <v>179</v>
      </c>
      <c r="AU4" s="2" t="s">
        <v>170</v>
      </c>
    </row>
    <row r="5" spans="1:54" ht="15" hidden="1" outlineLevel="1" thickBot="1">
      <c r="D5" s="3"/>
      <c r="H5" s="8" t="s">
        <v>22</v>
      </c>
      <c r="I5" s="16">
        <v>1085</v>
      </c>
      <c r="J5" s="16">
        <v>1340</v>
      </c>
      <c r="K5" s="16">
        <v>1750</v>
      </c>
      <c r="L5" s="16">
        <v>2100</v>
      </c>
      <c r="M5" s="16">
        <v>2600</v>
      </c>
      <c r="N5" s="16">
        <v>3000</v>
      </c>
      <c r="O5" s="16">
        <v>3600</v>
      </c>
      <c r="R5" s="101" t="s">
        <v>22</v>
      </c>
      <c r="S5" s="101" t="s">
        <v>23</v>
      </c>
      <c r="T5" s="101" t="s">
        <v>21</v>
      </c>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row>
    <row r="6" spans="1:54" ht="27" hidden="1" outlineLevel="1" thickTop="1" thickBot="1">
      <c r="D6" s="3"/>
      <c r="H6" s="6" t="s">
        <v>20</v>
      </c>
      <c r="I6" s="15">
        <v>1080</v>
      </c>
      <c r="J6" s="15">
        <v>1360</v>
      </c>
      <c r="K6" s="15">
        <v>1500</v>
      </c>
      <c r="L6" s="15">
        <v>1650</v>
      </c>
      <c r="M6" s="15">
        <v>1890</v>
      </c>
      <c r="N6" s="15">
        <v>2070</v>
      </c>
      <c r="O6" s="15">
        <v>2410</v>
      </c>
      <c r="S6" s="2" t="s">
        <v>21</v>
      </c>
      <c r="T6" s="2" t="s">
        <v>98</v>
      </c>
    </row>
    <row r="7" spans="1:54" ht="15" hidden="1" outlineLevel="1" thickBot="1">
      <c r="D7" s="3"/>
      <c r="H7" s="7" t="s">
        <v>91</v>
      </c>
      <c r="I7" s="15">
        <v>1100</v>
      </c>
      <c r="J7" s="15">
        <v>1300</v>
      </c>
      <c r="K7" s="15">
        <v>1500</v>
      </c>
      <c r="L7" s="15">
        <v>1690</v>
      </c>
      <c r="M7" s="15">
        <v>1890</v>
      </c>
      <c r="N7" s="15">
        <v>2090</v>
      </c>
      <c r="O7" s="15">
        <v>2430</v>
      </c>
      <c r="R7" s="101"/>
      <c r="S7" s="101" t="s">
        <v>98</v>
      </c>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row>
    <row r="8" spans="1:54" ht="15" hidden="1" outlineLevel="1" thickBot="1">
      <c r="D8" s="3"/>
      <c r="H8" s="8" t="s">
        <v>23</v>
      </c>
      <c r="I8" s="16">
        <v>1085</v>
      </c>
      <c r="J8" s="16">
        <v>1340</v>
      </c>
      <c r="K8" s="16">
        <v>1750</v>
      </c>
      <c r="L8" s="16">
        <v>2100</v>
      </c>
      <c r="M8" s="16">
        <v>2600</v>
      </c>
      <c r="N8" s="16">
        <v>3000</v>
      </c>
      <c r="O8" s="16">
        <v>3600</v>
      </c>
    </row>
    <row r="9" spans="1:54" ht="15" hidden="1" outlineLevel="1" thickBot="1">
      <c r="D9" s="3"/>
      <c r="H9" s="8" t="s">
        <v>21</v>
      </c>
      <c r="I9" s="15">
        <v>1040</v>
      </c>
      <c r="J9" s="15">
        <v>1230</v>
      </c>
      <c r="K9" s="15">
        <v>1620</v>
      </c>
      <c r="L9" s="15">
        <v>1910</v>
      </c>
      <c r="M9" s="15">
        <v>2150</v>
      </c>
      <c r="N9" s="15">
        <v>2430</v>
      </c>
      <c r="O9" s="15">
        <v>2920</v>
      </c>
    </row>
    <row r="10" spans="1:54" ht="15" hidden="1" outlineLevel="1" thickBot="1">
      <c r="D10" s="3"/>
      <c r="H10" s="8" t="s">
        <v>98</v>
      </c>
      <c r="I10" s="16">
        <v>760</v>
      </c>
      <c r="J10" s="16">
        <v>870</v>
      </c>
      <c r="K10" s="16">
        <v>1270</v>
      </c>
      <c r="L10" s="16">
        <v>1610</v>
      </c>
      <c r="M10" s="16">
        <v>1880</v>
      </c>
      <c r="N10" s="16">
        <v>2120</v>
      </c>
      <c r="O10" s="16">
        <v>2300</v>
      </c>
    </row>
    <row r="11" spans="1:54" ht="15" hidden="1" outlineLevel="1" thickBot="1">
      <c r="D11" s="3"/>
      <c r="H11" s="7" t="s">
        <v>91</v>
      </c>
      <c r="I11" s="15">
        <v>1100</v>
      </c>
      <c r="J11" s="15">
        <v>1300</v>
      </c>
      <c r="K11" s="15">
        <v>1500</v>
      </c>
      <c r="L11" s="15">
        <v>1690</v>
      </c>
      <c r="M11" s="15">
        <v>1890</v>
      </c>
      <c r="N11" s="15">
        <v>2090</v>
      </c>
      <c r="O11" s="15">
        <v>2430</v>
      </c>
    </row>
    <row r="12" spans="1:54" ht="26.5" hidden="1" outlineLevel="1" thickBot="1">
      <c r="D12" s="3"/>
      <c r="H12" s="8" t="s">
        <v>36</v>
      </c>
      <c r="I12" s="16">
        <v>890</v>
      </c>
      <c r="J12" s="16">
        <v>1210</v>
      </c>
      <c r="K12" s="16">
        <v>1510</v>
      </c>
      <c r="L12" s="16">
        <v>1810</v>
      </c>
      <c r="M12" s="16">
        <v>2100</v>
      </c>
      <c r="N12" s="16">
        <v>2390</v>
      </c>
      <c r="O12" s="16">
        <v>2670</v>
      </c>
      <c r="R12" s="2" t="s">
        <v>90</v>
      </c>
      <c r="S12" s="2" t="s">
        <v>214</v>
      </c>
      <c r="T12" s="2" t="s">
        <v>136</v>
      </c>
      <c r="U12" s="2" t="s">
        <v>99</v>
      </c>
      <c r="V12" s="2" t="s">
        <v>160</v>
      </c>
      <c r="W12" s="2" t="s">
        <v>215</v>
      </c>
    </row>
    <row r="13" spans="1:54" ht="15" hidden="1" outlineLevel="1" thickBot="1">
      <c r="D13" s="3"/>
      <c r="H13" s="7" t="s">
        <v>23</v>
      </c>
      <c r="I13" s="15">
        <v>1085</v>
      </c>
      <c r="J13" s="15">
        <v>1340</v>
      </c>
      <c r="K13" s="15">
        <v>1750</v>
      </c>
      <c r="L13" s="15">
        <v>2100</v>
      </c>
      <c r="M13" s="15">
        <v>2600</v>
      </c>
      <c r="N13" s="15">
        <v>3000</v>
      </c>
      <c r="O13" s="15">
        <v>3600</v>
      </c>
      <c r="R13" s="93" t="s">
        <v>181</v>
      </c>
      <c r="S13" s="93" t="s">
        <v>216</v>
      </c>
      <c r="T13" s="93" t="s">
        <v>217</v>
      </c>
      <c r="U13" s="93" t="s">
        <v>96</v>
      </c>
      <c r="V13" s="93" t="s">
        <v>218</v>
      </c>
      <c r="W13" s="93" t="s">
        <v>213</v>
      </c>
    </row>
    <row r="14" spans="1:54" ht="15" hidden="1" outlineLevel="1" thickBot="1">
      <c r="D14" s="3"/>
      <c r="H14" s="7" t="s">
        <v>52</v>
      </c>
      <c r="I14" s="15">
        <v>910</v>
      </c>
      <c r="J14" s="15">
        <v>1170</v>
      </c>
      <c r="K14" s="15">
        <v>1480</v>
      </c>
      <c r="L14" s="15">
        <v>1730</v>
      </c>
      <c r="M14" s="15">
        <v>2080</v>
      </c>
      <c r="N14" s="15">
        <v>2290</v>
      </c>
      <c r="O14" s="15">
        <v>2520</v>
      </c>
      <c r="R14" s="93" t="s">
        <v>100</v>
      </c>
      <c r="S14" s="93" t="s">
        <v>219</v>
      </c>
      <c r="T14" s="93" t="s">
        <v>190</v>
      </c>
      <c r="U14" s="93" t="s">
        <v>201</v>
      </c>
      <c r="V14" s="93" t="s">
        <v>207</v>
      </c>
    </row>
    <row r="15" spans="1:54" ht="15" hidden="1" outlineLevel="1" thickBot="1">
      <c r="D15" s="3"/>
      <c r="H15" s="7" t="s">
        <v>124</v>
      </c>
      <c r="I15" s="15">
        <v>1050</v>
      </c>
      <c r="J15" s="15">
        <v>1250</v>
      </c>
      <c r="K15" s="15">
        <v>1700</v>
      </c>
      <c r="L15" s="15">
        <v>2100</v>
      </c>
      <c r="M15" s="15">
        <v>2550</v>
      </c>
      <c r="N15" s="15">
        <v>2900</v>
      </c>
      <c r="O15" s="15">
        <v>3400</v>
      </c>
      <c r="R15" s="93" t="s">
        <v>220</v>
      </c>
      <c r="S15" s="93" t="s">
        <v>221</v>
      </c>
      <c r="T15" s="93" t="s">
        <v>191</v>
      </c>
      <c r="U15" s="93" t="s">
        <v>97</v>
      </c>
      <c r="V15" s="93" t="s">
        <v>222</v>
      </c>
    </row>
    <row r="16" spans="1:54" ht="15" hidden="1" outlineLevel="1" thickBot="1">
      <c r="D16" s="3"/>
      <c r="H16" s="7" t="s">
        <v>126</v>
      </c>
      <c r="I16" s="15">
        <v>960</v>
      </c>
      <c r="J16" s="15">
        <v>1210</v>
      </c>
      <c r="K16" s="15">
        <v>1470</v>
      </c>
      <c r="L16" s="15">
        <v>1800</v>
      </c>
      <c r="M16" s="15">
        <v>2010</v>
      </c>
      <c r="N16" s="15">
        <v>2520</v>
      </c>
      <c r="O16" s="15">
        <v>2940</v>
      </c>
      <c r="S16" s="93" t="s">
        <v>185</v>
      </c>
      <c r="T16" s="93" t="s">
        <v>192</v>
      </c>
      <c r="U16" s="93" t="s">
        <v>202</v>
      </c>
      <c r="V16" s="93" t="s">
        <v>223</v>
      </c>
    </row>
    <row r="17" spans="4:22" ht="26.5" hidden="1" outlineLevel="1" thickBot="1">
      <c r="D17" s="3"/>
      <c r="H17" s="7" t="s">
        <v>128</v>
      </c>
      <c r="I17" s="15">
        <v>1280</v>
      </c>
      <c r="J17" s="15">
        <v>1600</v>
      </c>
      <c r="K17" s="15">
        <v>2010</v>
      </c>
      <c r="L17" s="15">
        <v>2310</v>
      </c>
      <c r="M17" s="15">
        <v>2720</v>
      </c>
      <c r="N17" s="15">
        <v>2920</v>
      </c>
      <c r="O17" s="15">
        <v>3220</v>
      </c>
      <c r="S17" s="93" t="s">
        <v>224</v>
      </c>
      <c r="T17" s="93" t="s">
        <v>193</v>
      </c>
      <c r="U17" s="93" t="s">
        <v>203</v>
      </c>
      <c r="V17" s="93" t="s">
        <v>210</v>
      </c>
    </row>
    <row r="18" spans="4:22" ht="15" hidden="1" outlineLevel="1" thickBot="1">
      <c r="D18" s="3"/>
      <c r="H18" s="7" t="s">
        <v>131</v>
      </c>
      <c r="I18" s="15">
        <v>1040</v>
      </c>
      <c r="J18" s="15">
        <v>1250</v>
      </c>
      <c r="K18" s="15">
        <v>1460</v>
      </c>
      <c r="L18" s="15">
        <v>1630</v>
      </c>
      <c r="M18" s="15">
        <v>1850</v>
      </c>
      <c r="N18" s="15">
        <v>2030</v>
      </c>
      <c r="O18" s="15">
        <v>2470</v>
      </c>
      <c r="S18" s="93" t="s">
        <v>225</v>
      </c>
      <c r="T18" s="93" t="s">
        <v>194</v>
      </c>
      <c r="U18" s="93" t="s">
        <v>204</v>
      </c>
      <c r="V18" s="93" t="s">
        <v>211</v>
      </c>
    </row>
    <row r="19" spans="4:22" ht="15" hidden="1" outlineLevel="1" thickBot="1">
      <c r="D19" s="3"/>
      <c r="H19" s="7" t="s">
        <v>134</v>
      </c>
      <c r="I19" s="15">
        <v>1010</v>
      </c>
      <c r="J19" s="15">
        <v>1260</v>
      </c>
      <c r="K19" s="15">
        <v>1560</v>
      </c>
      <c r="L19" s="15">
        <v>1860</v>
      </c>
      <c r="M19" s="15">
        <v>2140</v>
      </c>
      <c r="N19" s="15">
        <v>2460</v>
      </c>
      <c r="O19" s="15">
        <v>2840</v>
      </c>
      <c r="S19" s="93" t="s">
        <v>226</v>
      </c>
      <c r="T19" s="93" t="s">
        <v>195</v>
      </c>
      <c r="U19" s="93" t="s">
        <v>227</v>
      </c>
      <c r="V19" s="93" t="s">
        <v>228</v>
      </c>
    </row>
    <row r="20" spans="4:22" ht="15" hidden="1" outlineLevel="1" thickBot="1">
      <c r="D20" s="3"/>
      <c r="H20" s="7" t="s">
        <v>126</v>
      </c>
      <c r="I20" s="15">
        <v>960</v>
      </c>
      <c r="J20" s="15">
        <v>1210</v>
      </c>
      <c r="K20" s="15">
        <v>1470</v>
      </c>
      <c r="L20" s="15">
        <v>1800</v>
      </c>
      <c r="M20" s="15">
        <v>2010</v>
      </c>
      <c r="N20" s="15">
        <v>2520</v>
      </c>
      <c r="O20" s="15">
        <v>2940</v>
      </c>
      <c r="S20" s="93"/>
      <c r="T20" s="93" t="s">
        <v>196</v>
      </c>
    </row>
    <row r="21" spans="4:22" ht="26.5" hidden="1" outlineLevel="1" thickBot="1">
      <c r="D21" s="3"/>
      <c r="H21" s="7" t="s">
        <v>153</v>
      </c>
      <c r="I21" s="15">
        <v>980</v>
      </c>
      <c r="J21" s="15">
        <v>1220</v>
      </c>
      <c r="K21" s="15">
        <v>1460</v>
      </c>
      <c r="L21" s="15">
        <v>1710</v>
      </c>
      <c r="M21" s="15">
        <v>2000</v>
      </c>
      <c r="N21" s="15">
        <v>2360</v>
      </c>
      <c r="O21" s="15">
        <v>2630</v>
      </c>
      <c r="T21" s="93" t="s">
        <v>197</v>
      </c>
    </row>
    <row r="22" spans="4:22" ht="15" hidden="1" outlineLevel="1" thickBot="1">
      <c r="D22" s="3"/>
      <c r="H22" s="7" t="s">
        <v>141</v>
      </c>
      <c r="I22" s="15">
        <v>1120</v>
      </c>
      <c r="J22" s="15">
        <v>1370</v>
      </c>
      <c r="K22" s="15">
        <v>1620</v>
      </c>
      <c r="L22" s="15">
        <v>1830</v>
      </c>
      <c r="M22" s="15">
        <v>2120</v>
      </c>
      <c r="N22" s="15">
        <v>2390</v>
      </c>
      <c r="O22" s="15">
        <v>2650</v>
      </c>
      <c r="T22" s="93" t="s">
        <v>198</v>
      </c>
    </row>
    <row r="23" spans="4:22" ht="15" hidden="1" outlineLevel="1" thickBot="1">
      <c r="D23" s="3"/>
      <c r="H23" s="7" t="s">
        <v>145</v>
      </c>
      <c r="I23" s="15">
        <v>950</v>
      </c>
      <c r="J23" s="15">
        <v>1220</v>
      </c>
      <c r="K23" s="15">
        <v>1610</v>
      </c>
      <c r="L23" s="15">
        <v>1990</v>
      </c>
      <c r="M23" s="15">
        <v>2370</v>
      </c>
      <c r="N23" s="15">
        <v>2750</v>
      </c>
      <c r="O23" s="15">
        <v>3140</v>
      </c>
      <c r="T23" s="93" t="s">
        <v>199</v>
      </c>
    </row>
    <row r="24" spans="4:22" ht="15" hidden="1" outlineLevel="1" thickBot="1">
      <c r="D24" s="3"/>
      <c r="H24" s="7" t="s">
        <v>147</v>
      </c>
      <c r="I24" s="15">
        <v>1050</v>
      </c>
      <c r="J24" s="15">
        <v>1400</v>
      </c>
      <c r="K24" s="15">
        <v>1790</v>
      </c>
      <c r="L24" s="15">
        <v>2110</v>
      </c>
      <c r="M24" s="15">
        <v>2420</v>
      </c>
      <c r="N24" s="15">
        <v>2730</v>
      </c>
      <c r="O24" s="15">
        <v>3150</v>
      </c>
      <c r="T24" s="93" t="s">
        <v>229</v>
      </c>
    </row>
    <row r="25" spans="4:22" ht="15" hidden="1" outlineLevel="1" thickBot="1">
      <c r="D25" s="3"/>
      <c r="H25" s="7" t="s">
        <v>143</v>
      </c>
      <c r="I25" s="15">
        <v>1050</v>
      </c>
      <c r="J25" s="15">
        <v>1580</v>
      </c>
      <c r="K25" s="15">
        <v>1890</v>
      </c>
      <c r="L25" s="15">
        <v>2330</v>
      </c>
      <c r="M25" s="15">
        <v>2520</v>
      </c>
      <c r="N25" s="15">
        <v>2840</v>
      </c>
      <c r="O25" s="15">
        <v>3120</v>
      </c>
    </row>
    <row r="26" spans="4:22" ht="15" hidden="1" outlineLevel="1" thickBot="1">
      <c r="D26" s="3"/>
      <c r="H26" s="7" t="s">
        <v>137</v>
      </c>
      <c r="I26" s="15">
        <v>1000</v>
      </c>
      <c r="J26" s="15">
        <v>1130</v>
      </c>
      <c r="K26" s="15">
        <v>1480</v>
      </c>
      <c r="L26" s="15">
        <v>1660</v>
      </c>
      <c r="M26" s="15">
        <v>1890</v>
      </c>
      <c r="N26" s="15">
        <v>2440</v>
      </c>
      <c r="O26" s="15">
        <v>2920</v>
      </c>
    </row>
    <row r="27" spans="4:22" ht="15" hidden="1" outlineLevel="1" thickBot="1">
      <c r="D27" s="3"/>
      <c r="H27" s="7" t="s">
        <v>145</v>
      </c>
      <c r="I27" s="15">
        <v>950</v>
      </c>
      <c r="J27" s="15">
        <v>1220</v>
      </c>
      <c r="K27" s="15">
        <v>1610</v>
      </c>
      <c r="L27" s="15">
        <v>1990</v>
      </c>
      <c r="M27" s="15">
        <v>2370</v>
      </c>
      <c r="N27" s="15">
        <v>2750</v>
      </c>
      <c r="O27" s="15">
        <v>3140</v>
      </c>
    </row>
    <row r="28" spans="4:22" ht="15" hidden="1" outlineLevel="1" thickBot="1">
      <c r="D28" s="3"/>
      <c r="H28" s="7" t="s">
        <v>139</v>
      </c>
      <c r="I28" s="15">
        <v>1120</v>
      </c>
      <c r="J28" s="15">
        <v>1370</v>
      </c>
      <c r="K28" s="15">
        <v>1620</v>
      </c>
      <c r="L28" s="15">
        <v>1830</v>
      </c>
      <c r="M28" s="15">
        <v>2120</v>
      </c>
      <c r="N28" s="15">
        <v>2390</v>
      </c>
      <c r="O28" s="15">
        <v>2650</v>
      </c>
    </row>
    <row r="29" spans="4:22" ht="15" hidden="1" outlineLevel="1" thickBot="1">
      <c r="D29" s="3"/>
      <c r="H29" s="7" t="s">
        <v>151</v>
      </c>
      <c r="I29" s="15">
        <v>980</v>
      </c>
      <c r="J29" s="15">
        <v>1280</v>
      </c>
      <c r="K29" s="15">
        <v>1570</v>
      </c>
      <c r="L29" s="15">
        <v>1770</v>
      </c>
      <c r="M29" s="15">
        <v>2100</v>
      </c>
      <c r="N29" s="15">
        <v>2340</v>
      </c>
      <c r="O29" s="15">
        <v>2740</v>
      </c>
    </row>
    <row r="30" spans="4:22" ht="15" hidden="1" outlineLevel="1" thickBot="1">
      <c r="D30" s="3"/>
      <c r="H30" s="7" t="s">
        <v>178</v>
      </c>
      <c r="I30" s="15">
        <v>980</v>
      </c>
      <c r="J30" s="15">
        <v>1320</v>
      </c>
      <c r="K30" s="15">
        <v>1790</v>
      </c>
      <c r="L30" s="15">
        <v>2070</v>
      </c>
      <c r="M30" s="15">
        <v>2390</v>
      </c>
      <c r="N30" s="15">
        <v>2680</v>
      </c>
      <c r="O30" s="15">
        <v>2960</v>
      </c>
    </row>
    <row r="31" spans="4:22" ht="15" hidden="1" outlineLevel="1" thickBot="1">
      <c r="D31" s="3"/>
      <c r="H31" s="7" t="s">
        <v>158</v>
      </c>
      <c r="I31" s="15">
        <v>970</v>
      </c>
      <c r="J31" s="15">
        <v>1100</v>
      </c>
      <c r="K31" s="15">
        <v>1430</v>
      </c>
      <c r="L31" s="15">
        <v>1710</v>
      </c>
      <c r="M31" s="15">
        <v>1980</v>
      </c>
      <c r="N31" s="15">
        <v>2290</v>
      </c>
      <c r="O31" s="15">
        <v>2620</v>
      </c>
    </row>
    <row r="32" spans="4:22" ht="26.5" hidden="1" outlineLevel="1" thickBot="1">
      <c r="D32" s="3"/>
      <c r="H32" s="7" t="s">
        <v>149</v>
      </c>
      <c r="I32" s="15">
        <v>1050</v>
      </c>
      <c r="J32" s="15">
        <v>1540</v>
      </c>
      <c r="K32" s="15">
        <v>1840</v>
      </c>
      <c r="L32" s="15">
        <v>2020</v>
      </c>
      <c r="M32" s="15">
        <v>2240</v>
      </c>
      <c r="N32" s="15">
        <v>2520</v>
      </c>
      <c r="O32" s="15">
        <v>3020</v>
      </c>
    </row>
    <row r="33" spans="4:15" ht="15" hidden="1" outlineLevel="1" thickBot="1">
      <c r="D33" s="3"/>
      <c r="H33" s="7" t="s">
        <v>147</v>
      </c>
      <c r="I33" s="15">
        <v>1050</v>
      </c>
      <c r="J33" s="15">
        <v>1400</v>
      </c>
      <c r="K33" s="15">
        <v>1790</v>
      </c>
      <c r="L33" s="15">
        <v>2110</v>
      </c>
      <c r="M33" s="15">
        <v>2420</v>
      </c>
      <c r="N33" s="15">
        <v>2730</v>
      </c>
      <c r="O33" s="15">
        <v>3150</v>
      </c>
    </row>
    <row r="34" spans="4:15" ht="15" hidden="1" outlineLevel="1" thickBot="1">
      <c r="D34" s="3"/>
      <c r="H34" s="7" t="s">
        <v>51</v>
      </c>
      <c r="I34" s="15">
        <v>1190</v>
      </c>
      <c r="J34" s="15">
        <v>1320</v>
      </c>
      <c r="K34" s="15">
        <v>1520</v>
      </c>
      <c r="L34" s="15">
        <v>1840</v>
      </c>
      <c r="M34" s="15">
        <v>2080</v>
      </c>
      <c r="N34" s="15">
        <v>2290</v>
      </c>
      <c r="O34" s="15">
        <v>2520</v>
      </c>
    </row>
    <row r="35" spans="4:15" ht="15" hidden="1" outlineLevel="1" thickBot="1">
      <c r="D35" s="3"/>
      <c r="H35" s="7" t="s">
        <v>179</v>
      </c>
      <c r="I35" s="15">
        <v>1010</v>
      </c>
      <c r="J35" s="15">
        <v>1200</v>
      </c>
      <c r="K35" s="15">
        <v>1600</v>
      </c>
      <c r="L35" s="15">
        <v>2000</v>
      </c>
      <c r="M35" s="15">
        <v>2390</v>
      </c>
      <c r="N35" s="15">
        <v>2630</v>
      </c>
      <c r="O35" s="15">
        <v>3150</v>
      </c>
    </row>
    <row r="36" spans="4:15" ht="26.5" hidden="1" outlineLevel="1" thickBot="1">
      <c r="D36" s="3"/>
      <c r="H36" s="7" t="s">
        <v>167</v>
      </c>
      <c r="I36" s="15">
        <v>970</v>
      </c>
      <c r="J36" s="15">
        <v>1130</v>
      </c>
      <c r="K36" s="15">
        <v>1470</v>
      </c>
      <c r="L36" s="15">
        <v>1700</v>
      </c>
      <c r="M36" s="15">
        <v>1920</v>
      </c>
      <c r="N36" s="15">
        <v>2140</v>
      </c>
      <c r="O36" s="15">
        <v>2360</v>
      </c>
    </row>
    <row r="37" spans="4:15" ht="26.5" hidden="1" outlineLevel="1" thickBot="1">
      <c r="D37" s="3"/>
      <c r="H37" s="7" t="s">
        <v>180</v>
      </c>
      <c r="I37" s="15">
        <v>1010</v>
      </c>
      <c r="J37" s="15">
        <v>1260</v>
      </c>
      <c r="K37" s="15">
        <v>1560</v>
      </c>
      <c r="L37" s="15">
        <v>1860</v>
      </c>
      <c r="M37" s="15">
        <v>2140</v>
      </c>
      <c r="N37" s="15">
        <v>2460</v>
      </c>
      <c r="O37" s="15">
        <v>2840</v>
      </c>
    </row>
    <row r="38" spans="4:15" ht="26.5" hidden="1" outlineLevel="1" thickBot="1">
      <c r="D38" s="3"/>
      <c r="H38" s="7" t="s">
        <v>170</v>
      </c>
      <c r="I38" s="15">
        <v>870</v>
      </c>
      <c r="J38" s="15">
        <v>1220</v>
      </c>
      <c r="K38" s="15">
        <v>1470</v>
      </c>
      <c r="L38" s="15">
        <v>1710</v>
      </c>
      <c r="M38" s="15">
        <v>1950</v>
      </c>
      <c r="N38" s="15">
        <v>2190</v>
      </c>
      <c r="O38" s="15">
        <v>2420</v>
      </c>
    </row>
    <row r="39" spans="4:15" ht="26.5" hidden="1" outlineLevel="1" thickBot="1">
      <c r="D39" s="3"/>
      <c r="H39" s="7" t="s">
        <v>172</v>
      </c>
      <c r="I39" s="15">
        <v>990</v>
      </c>
      <c r="J39" s="15">
        <v>1250</v>
      </c>
      <c r="K39" s="15">
        <v>1520</v>
      </c>
      <c r="L39" s="15">
        <v>1800</v>
      </c>
      <c r="M39" s="15">
        <v>2070</v>
      </c>
      <c r="N39" s="15">
        <v>2340</v>
      </c>
      <c r="O39" s="15">
        <v>2720</v>
      </c>
    </row>
    <row r="40" spans="4:15" ht="15" hidden="1" outlineLevel="1" thickBot="1">
      <c r="D40" s="3"/>
      <c r="H40" s="7" t="s">
        <v>179</v>
      </c>
      <c r="I40" s="15">
        <v>1010</v>
      </c>
      <c r="J40" s="15">
        <v>1200</v>
      </c>
      <c r="K40" s="15">
        <v>1600</v>
      </c>
      <c r="L40" s="15">
        <v>2000</v>
      </c>
      <c r="M40" s="15">
        <v>2390</v>
      </c>
      <c r="N40" s="15">
        <v>2630</v>
      </c>
      <c r="O40" s="15">
        <v>3150</v>
      </c>
    </row>
    <row r="41" spans="4:15" ht="39" hidden="1" outlineLevel="1" thickBot="1">
      <c r="D41" s="3"/>
      <c r="H41" s="7" t="s">
        <v>161</v>
      </c>
      <c r="I41" s="15">
        <v>1050</v>
      </c>
      <c r="J41" s="15">
        <v>1590</v>
      </c>
      <c r="K41" s="15">
        <v>1890</v>
      </c>
      <c r="L41" s="15">
        <v>2240</v>
      </c>
      <c r="M41" s="15">
        <v>2390</v>
      </c>
      <c r="N41" s="15">
        <v>2780</v>
      </c>
      <c r="O41" s="15">
        <v>3110</v>
      </c>
    </row>
    <row r="42" spans="4:15" ht="15" hidden="1" outlineLevel="1" thickBot="1">
      <c r="D42" s="3"/>
      <c r="H42" s="7" t="s">
        <v>118</v>
      </c>
      <c r="I42" s="15">
        <v>1020</v>
      </c>
      <c r="J42" s="15">
        <v>1270</v>
      </c>
      <c r="K42" s="15">
        <v>1600</v>
      </c>
      <c r="L42" s="15">
        <v>1990</v>
      </c>
      <c r="M42" s="15">
        <v>2490</v>
      </c>
      <c r="N42" s="15">
        <v>3110</v>
      </c>
      <c r="O42" s="15">
        <v>3730</v>
      </c>
    </row>
    <row r="43" spans="4:15" ht="15" hidden="1" outlineLevel="1" thickBot="1">
      <c r="D43" s="3"/>
      <c r="H43" s="7" t="s">
        <v>175</v>
      </c>
      <c r="I43" s="15">
        <v>1010</v>
      </c>
      <c r="J43" s="15">
        <v>1260</v>
      </c>
      <c r="K43" s="15">
        <v>1560</v>
      </c>
      <c r="L43" s="15">
        <v>1860</v>
      </c>
      <c r="M43" s="15">
        <v>2140</v>
      </c>
      <c r="N43" s="15">
        <v>2460</v>
      </c>
      <c r="O43" s="15">
        <v>2840</v>
      </c>
    </row>
    <row r="44" spans="4:15" ht="15" hidden="1" outlineLevel="1" thickBot="1">
      <c r="D44" s="3"/>
      <c r="H44" s="7"/>
      <c r="I44" s="15"/>
      <c r="J44" s="15"/>
      <c r="K44" s="15"/>
      <c r="L44" s="15"/>
      <c r="M44" s="15"/>
      <c r="N44" s="15"/>
      <c r="O44" s="15"/>
    </row>
    <row r="45" spans="4:15" ht="15" hidden="1" outlineLevel="1" thickBot="1">
      <c r="D45" s="3"/>
      <c r="H45" s="7"/>
      <c r="I45" s="15"/>
      <c r="J45" s="15"/>
      <c r="K45" s="15"/>
      <c r="L45" s="15"/>
      <c r="M45" s="15"/>
      <c r="N45" s="15"/>
      <c r="O45" s="15"/>
    </row>
    <row r="46" spans="4:15" ht="15" collapsed="1" thickBot="1">
      <c r="D46" s="3"/>
      <c r="H46" s="7"/>
      <c r="I46" s="15"/>
      <c r="J46" s="15"/>
      <c r="K46" s="15"/>
      <c r="L46" s="15"/>
      <c r="M46" s="15"/>
      <c r="N46" s="15"/>
      <c r="O46" s="15"/>
    </row>
    <row r="47" spans="4:15" ht="15" thickBot="1">
      <c r="D47" s="3"/>
      <c r="H47" s="7"/>
      <c r="I47" s="15"/>
      <c r="J47" s="15"/>
      <c r="K47" s="15"/>
      <c r="L47" s="15"/>
      <c r="M47" s="15"/>
      <c r="N47" s="15"/>
      <c r="O47" s="15"/>
    </row>
    <row r="48" spans="4:15" ht="15" thickBot="1">
      <c r="D48" s="3"/>
      <c r="H48" s="7"/>
      <c r="I48" s="15"/>
      <c r="J48" s="15"/>
      <c r="K48" s="15"/>
      <c r="L48" s="15"/>
      <c r="M48" s="15"/>
      <c r="N48" s="15"/>
      <c r="O48" s="15"/>
    </row>
    <row r="49" spans="4:15" ht="15" thickBot="1">
      <c r="D49" s="3"/>
      <c r="H49" s="7"/>
      <c r="I49" s="15"/>
      <c r="J49" s="15"/>
      <c r="K49" s="15"/>
      <c r="L49" s="15"/>
      <c r="M49" s="15"/>
      <c r="N49" s="15"/>
      <c r="O49" s="15"/>
    </row>
    <row r="50" spans="4:15" ht="15" thickBot="1">
      <c r="D50" s="3"/>
      <c r="H50" s="7"/>
      <c r="I50" s="15"/>
      <c r="J50" s="15"/>
      <c r="K50" s="15"/>
      <c r="L50" s="15"/>
      <c r="M50" s="15"/>
      <c r="N50" s="15"/>
      <c r="O50" s="15"/>
    </row>
    <row r="51" spans="4:15" ht="15" thickBot="1">
      <c r="D51" s="3"/>
      <c r="H51" s="7"/>
      <c r="I51" s="15"/>
      <c r="J51" s="15"/>
      <c r="K51" s="15"/>
      <c r="L51" s="15"/>
      <c r="M51" s="15"/>
      <c r="N51" s="15"/>
      <c r="O51" s="15"/>
    </row>
    <row r="52" spans="4:15" ht="15" thickBot="1">
      <c r="D52" s="3"/>
      <c r="H52" s="7"/>
      <c r="I52" s="15"/>
      <c r="J52" s="15"/>
      <c r="K52" s="15"/>
      <c r="L52" s="15"/>
      <c r="M52" s="15"/>
      <c r="N52" s="15"/>
      <c r="O52" s="15"/>
    </row>
    <row r="53" spans="4:15" ht="15" thickBot="1">
      <c r="D53" s="3"/>
      <c r="H53" s="7"/>
      <c r="I53" s="15"/>
      <c r="J53" s="15"/>
      <c r="K53" s="15"/>
      <c r="L53" s="15"/>
      <c r="M53" s="15"/>
      <c r="N53" s="15"/>
      <c r="O53" s="15"/>
    </row>
    <row r="54" spans="4:15">
      <c r="D54" s="3"/>
    </row>
    <row r="55" spans="4:15">
      <c r="D55" s="3"/>
    </row>
    <row r="56" spans="4:15">
      <c r="D56" s="3"/>
    </row>
    <row r="57" spans="4:15">
      <c r="D57" s="3"/>
    </row>
    <row r="58" spans="4:15">
      <c r="D58" s="3"/>
    </row>
    <row r="59" spans="4:15">
      <c r="D59" s="3"/>
    </row>
    <row r="60" spans="4:15">
      <c r="D60" s="3"/>
    </row>
    <row r="61" spans="4:15">
      <c r="D61" s="3"/>
    </row>
    <row r="62" spans="4:15">
      <c r="D62" s="3"/>
    </row>
    <row r="63" spans="4:15">
      <c r="D63" s="3"/>
    </row>
    <row r="64" spans="4:15">
      <c r="D64" s="3"/>
    </row>
    <row r="65" spans="4:4">
      <c r="D65" s="3"/>
    </row>
    <row r="66" spans="4:4">
      <c r="D66" s="3"/>
    </row>
    <row r="67" spans="4:4">
      <c r="D67" s="3"/>
    </row>
    <row r="68" spans="4:4">
      <c r="D68" s="3"/>
    </row>
    <row r="69" spans="4:4">
      <c r="D69" s="3"/>
    </row>
    <row r="70" spans="4:4">
      <c r="D70" s="3"/>
    </row>
    <row r="71" spans="4:4">
      <c r="D71" s="3"/>
    </row>
    <row r="72" spans="4:4">
      <c r="D72" s="3"/>
    </row>
    <row r="73" spans="4:4">
      <c r="D73" s="3"/>
    </row>
    <row r="74" spans="4:4">
      <c r="D74" s="3"/>
    </row>
    <row r="75" spans="4:4">
      <c r="D75" s="3"/>
    </row>
    <row r="76" spans="4:4">
      <c r="D76" s="3"/>
    </row>
    <row r="77" spans="4:4">
      <c r="D77" s="3"/>
    </row>
    <row r="78" spans="4:4">
      <c r="D78" s="3"/>
    </row>
    <row r="79" spans="4:4">
      <c r="D79" s="3"/>
    </row>
    <row r="80" spans="4: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sheetData>
  <sheetProtection algorithmName="SHA-512" hashValue="KiJhBxKaV4ZJWo4ibhZ8VWvZwSYsrUUa6VkpjpdO1WTG/J8RYEEPb5Zp3BWCyye2F3ILFJ1e4vGG90Eu11ElXg==" saltValue="YzoGEwX0AZC+1CwUa6C3Pg==" spinCount="100000" sheet="1" objects="1" scenarios="1"/>
  <mergeCells count="1">
    <mergeCell ref="I1:O1"/>
  </mergeCells>
  <phoneticPr fontId="41" type="noConversion"/>
  <pageMargins left="0.7" right="0.7" top="0.75" bottom="0.75" header="0.3" footer="0.3"/>
  <pageSetup paperSize="9" orientation="portrait" horizontalDpi="300" verticalDpi="3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3B77-467A-4606-AB70-4BE7C0B33A78}">
  <sheetPr codeName="Sheet14"/>
  <dimension ref="A1:H129"/>
  <sheetViews>
    <sheetView showGridLines="0" zoomScale="70" zoomScaleNormal="70" workbookViewId="0">
      <selection activeCell="C6" sqref="C6"/>
    </sheetView>
  </sheetViews>
  <sheetFormatPr defaultColWidth="0" defaultRowHeight="14.5" zeroHeight="1"/>
  <cols>
    <col min="1" max="1" width="2.81640625" style="17" customWidth="1"/>
    <col min="2" max="2" width="0.81640625" style="17" customWidth="1"/>
    <col min="3" max="4" width="35.7265625" style="17" customWidth="1"/>
    <col min="5" max="5" width="94.453125" style="17" customWidth="1"/>
    <col min="6" max="6" width="94.90625" style="17" customWidth="1"/>
    <col min="7" max="7" width="7.1796875" style="17" customWidth="1"/>
    <col min="8" max="8" width="0" style="17" hidden="1" customWidth="1"/>
    <col min="9" max="16384" width="8.81640625" style="17" hidden="1"/>
  </cols>
  <sheetData>
    <row r="1" spans="2:7"/>
    <row r="2" spans="2:7" s="20" customFormat="1" ht="70.5" customHeight="1">
      <c r="B2" s="18"/>
      <c r="C2" s="19"/>
      <c r="D2" s="19"/>
      <c r="E2" s="38"/>
    </row>
    <row r="3" spans="2:7" ht="19.5" customHeight="1">
      <c r="C3" s="199" t="s">
        <v>259</v>
      </c>
      <c r="D3" s="199"/>
      <c r="E3" s="199"/>
      <c r="F3" s="199"/>
      <c r="G3" s="77"/>
    </row>
    <row r="4" spans="2:7" ht="15" thickBot="1">
      <c r="C4" s="21"/>
      <c r="D4" s="21"/>
      <c r="E4" s="21"/>
    </row>
    <row r="5" spans="2:7" ht="19" thickBot="1">
      <c r="C5" s="99" t="s">
        <v>35</v>
      </c>
      <c r="D5" s="218" t="s">
        <v>7</v>
      </c>
      <c r="E5" s="219"/>
      <c r="F5" s="99" t="s">
        <v>73</v>
      </c>
    </row>
    <row r="6" spans="2:7" s="105" customFormat="1" ht="65.5" customHeight="1" thickBot="1">
      <c r="C6" s="61" t="s">
        <v>24</v>
      </c>
      <c r="D6" s="220" t="s">
        <v>25</v>
      </c>
      <c r="E6" s="221"/>
      <c r="F6" s="61" t="s">
        <v>26</v>
      </c>
    </row>
    <row r="7" spans="2:7" s="105" customFormat="1" ht="65.5" customHeight="1" thickBot="1">
      <c r="C7" s="61" t="s">
        <v>13</v>
      </c>
      <c r="D7" s="220" t="s">
        <v>27</v>
      </c>
      <c r="E7" s="221"/>
      <c r="F7" s="61" t="s">
        <v>54</v>
      </c>
    </row>
    <row r="8" spans="2:7" s="105" customFormat="1" ht="65.5" customHeight="1" thickBot="1">
      <c r="C8" s="61" t="s">
        <v>14</v>
      </c>
      <c r="D8" s="220" t="s">
        <v>86</v>
      </c>
      <c r="E8" s="221"/>
      <c r="F8" s="61" t="s">
        <v>55</v>
      </c>
    </row>
    <row r="9" spans="2:7" s="105" customFormat="1" ht="65.5" customHeight="1" thickBot="1">
      <c r="C9" s="61" t="s">
        <v>15</v>
      </c>
      <c r="D9" s="222" t="s">
        <v>28</v>
      </c>
      <c r="E9" s="223"/>
      <c r="F9" s="61" t="s">
        <v>29</v>
      </c>
    </row>
    <row r="10" spans="2:7" s="105" customFormat="1" ht="65.5" customHeight="1" thickBot="1">
      <c r="C10" s="62" t="s">
        <v>16</v>
      </c>
      <c r="D10" s="222" t="s">
        <v>30</v>
      </c>
      <c r="E10" s="223"/>
      <c r="F10" s="61" t="s">
        <v>31</v>
      </c>
    </row>
    <row r="11" spans="2:7" s="105" customFormat="1" ht="43.5" customHeight="1">
      <c r="C11" s="214" t="s">
        <v>17</v>
      </c>
      <c r="D11" s="224" t="s">
        <v>87</v>
      </c>
      <c r="E11" s="225"/>
      <c r="F11" s="214" t="s">
        <v>32</v>
      </c>
    </row>
    <row r="12" spans="2:7" s="105" customFormat="1" ht="43.5" customHeight="1" thickBot="1">
      <c r="C12" s="215"/>
      <c r="D12" s="226" t="s">
        <v>33</v>
      </c>
      <c r="E12" s="227"/>
      <c r="F12" s="215"/>
    </row>
    <row r="13" spans="2:7" s="106" customFormat="1" ht="65.5" customHeight="1" thickBot="1">
      <c r="C13" s="61" t="s">
        <v>18</v>
      </c>
      <c r="D13" s="222" t="s">
        <v>34</v>
      </c>
      <c r="E13" s="223"/>
      <c r="F13" s="61" t="s">
        <v>32</v>
      </c>
    </row>
    <row r="14" spans="2:7" ht="20">
      <c r="C14" s="55"/>
      <c r="D14" s="55"/>
      <c r="E14" s="56"/>
      <c r="F14" s="57"/>
    </row>
    <row r="15" spans="2:7" ht="21.5" customHeight="1">
      <c r="C15" s="199" t="s">
        <v>258</v>
      </c>
      <c r="D15" s="199"/>
      <c r="E15" s="199"/>
      <c r="F15" s="199"/>
      <c r="G15" s="77"/>
    </row>
    <row r="16" spans="2:7" ht="20.5" thickBot="1">
      <c r="C16" s="55"/>
      <c r="D16" s="55"/>
      <c r="E16" s="56"/>
      <c r="F16" s="57"/>
    </row>
    <row r="17" spans="3:6" ht="74.5" thickBot="1">
      <c r="C17" s="99" t="s">
        <v>114</v>
      </c>
      <c r="D17" s="108" t="s">
        <v>241</v>
      </c>
      <c r="E17" s="99" t="s">
        <v>88</v>
      </c>
      <c r="F17" s="99" t="s">
        <v>115</v>
      </c>
    </row>
    <row r="18" spans="3:6" ht="97.5" customHeight="1" thickBot="1">
      <c r="C18" s="216" t="s">
        <v>116</v>
      </c>
      <c r="D18" s="209" t="s">
        <v>181</v>
      </c>
      <c r="E18" s="107" t="s">
        <v>20</v>
      </c>
      <c r="F18" s="95" t="s">
        <v>56</v>
      </c>
    </row>
    <row r="19" spans="3:6" ht="153" customHeight="1" thickBot="1">
      <c r="C19" s="217"/>
      <c r="D19" s="210"/>
      <c r="E19" s="107" t="s">
        <v>23</v>
      </c>
      <c r="F19" s="95" t="s">
        <v>92</v>
      </c>
    </row>
    <row r="20" spans="3:6" ht="74.5" thickBot="1">
      <c r="C20" s="217"/>
      <c r="D20" s="211"/>
      <c r="E20" s="107" t="s">
        <v>22</v>
      </c>
      <c r="F20" s="95" t="s">
        <v>50</v>
      </c>
    </row>
    <row r="21" spans="3:6" ht="105" customHeight="1" thickBot="1">
      <c r="C21" s="217"/>
      <c r="D21" s="209" t="s">
        <v>94</v>
      </c>
      <c r="E21" s="107" t="s">
        <v>20</v>
      </c>
      <c r="F21" s="95" t="s">
        <v>56</v>
      </c>
    </row>
    <row r="22" spans="3:6" ht="160.5" customHeight="1" thickBot="1">
      <c r="C22" s="217"/>
      <c r="D22" s="210"/>
      <c r="E22" s="107" t="s">
        <v>23</v>
      </c>
      <c r="F22" s="95" t="s">
        <v>92</v>
      </c>
    </row>
    <row r="23" spans="3:6" ht="105" customHeight="1" thickBot="1">
      <c r="C23" s="217"/>
      <c r="D23" s="210"/>
      <c r="E23" s="107" t="s">
        <v>91</v>
      </c>
      <c r="F23" s="95" t="s">
        <v>117</v>
      </c>
    </row>
    <row r="24" spans="3:6" ht="103" customHeight="1" thickBot="1">
      <c r="C24" s="217"/>
      <c r="D24" s="210"/>
      <c r="E24" s="107" t="s">
        <v>21</v>
      </c>
      <c r="F24" s="95" t="s">
        <v>57</v>
      </c>
    </row>
    <row r="25" spans="3:6" ht="89.5" customHeight="1" thickBot="1">
      <c r="C25" s="217"/>
      <c r="D25" s="211"/>
      <c r="E25" s="107" t="s">
        <v>98</v>
      </c>
      <c r="F25" s="95" t="s">
        <v>93</v>
      </c>
    </row>
    <row r="26" spans="3:6" ht="108" customHeight="1" thickBot="1">
      <c r="C26" s="207"/>
      <c r="D26" s="207" t="s">
        <v>95</v>
      </c>
      <c r="E26" s="107" t="s">
        <v>20</v>
      </c>
      <c r="F26" s="95" t="s">
        <v>56</v>
      </c>
    </row>
    <row r="27" spans="3:6" ht="99" customHeight="1" thickBot="1">
      <c r="C27" s="207"/>
      <c r="D27" s="207"/>
      <c r="E27" s="107" t="s">
        <v>91</v>
      </c>
      <c r="F27" s="95" t="s">
        <v>117</v>
      </c>
    </row>
    <row r="28" spans="3:6" ht="101.5" customHeight="1" thickBot="1">
      <c r="C28" s="207"/>
      <c r="D28" s="207"/>
      <c r="E28" s="107" t="s">
        <v>21</v>
      </c>
      <c r="F28" s="95" t="s">
        <v>57</v>
      </c>
    </row>
    <row r="29" spans="3:6" ht="57" customHeight="1" thickBot="1">
      <c r="C29" s="204"/>
      <c r="D29" s="204"/>
      <c r="E29" s="94" t="s">
        <v>118</v>
      </c>
      <c r="F29" s="95" t="s">
        <v>119</v>
      </c>
    </row>
    <row r="30" spans="3:6" ht="52" customHeight="1">
      <c r="C30" s="216" t="s">
        <v>120</v>
      </c>
      <c r="D30" s="203" t="s">
        <v>182</v>
      </c>
      <c r="E30" s="203" t="s">
        <v>36</v>
      </c>
      <c r="F30" s="96" t="s">
        <v>121</v>
      </c>
    </row>
    <row r="31" spans="3:6" ht="106.5" customHeight="1" thickBot="1">
      <c r="C31" s="217"/>
      <c r="D31" s="207"/>
      <c r="E31" s="204"/>
      <c r="F31" s="97" t="s">
        <v>122</v>
      </c>
    </row>
    <row r="32" spans="3:6" ht="163.5" customHeight="1" thickBot="1">
      <c r="C32" s="217"/>
      <c r="D32" s="209" t="s">
        <v>183</v>
      </c>
      <c r="E32" s="107" t="s">
        <v>23</v>
      </c>
      <c r="F32" s="95" t="s">
        <v>92</v>
      </c>
    </row>
    <row r="33" spans="3:6" ht="93" thickBot="1">
      <c r="C33" s="217"/>
      <c r="D33" s="211"/>
      <c r="E33" s="107" t="s">
        <v>52</v>
      </c>
      <c r="F33" s="95" t="s">
        <v>123</v>
      </c>
    </row>
    <row r="34" spans="3:6" ht="56" thickBot="1">
      <c r="C34" s="217"/>
      <c r="D34" s="104" t="s">
        <v>184</v>
      </c>
      <c r="E34" s="94" t="s">
        <v>124</v>
      </c>
      <c r="F34" s="95" t="s">
        <v>125</v>
      </c>
    </row>
    <row r="35" spans="3:6" ht="74.5" thickBot="1">
      <c r="C35" s="217"/>
      <c r="D35" s="209" t="s">
        <v>185</v>
      </c>
      <c r="E35" s="107" t="s">
        <v>126</v>
      </c>
      <c r="F35" s="95" t="s">
        <v>127</v>
      </c>
    </row>
    <row r="36" spans="3:6" ht="37">
      <c r="C36" s="217"/>
      <c r="D36" s="210"/>
      <c r="E36" s="212" t="s">
        <v>128</v>
      </c>
      <c r="F36" s="96" t="s">
        <v>129</v>
      </c>
    </row>
    <row r="37" spans="3:6" ht="37.5" thickBot="1">
      <c r="C37" s="217"/>
      <c r="D37" s="211"/>
      <c r="E37" s="213"/>
      <c r="F37" s="97" t="s">
        <v>130</v>
      </c>
    </row>
    <row r="38" spans="3:6" ht="55.5">
      <c r="C38" s="217"/>
      <c r="D38" s="209" t="s">
        <v>186</v>
      </c>
      <c r="E38" s="212" t="s">
        <v>131</v>
      </c>
      <c r="F38" s="96" t="s">
        <v>132</v>
      </c>
    </row>
    <row r="39" spans="3:6" ht="37.5" thickBot="1">
      <c r="C39" s="217"/>
      <c r="D39" s="211"/>
      <c r="E39" s="213"/>
      <c r="F39" s="97" t="s">
        <v>133</v>
      </c>
    </row>
    <row r="40" spans="3:6" ht="60.5" customHeight="1" thickBot="1">
      <c r="C40" s="217"/>
      <c r="D40" s="103" t="s">
        <v>187</v>
      </c>
      <c r="E40" s="94" t="s">
        <v>134</v>
      </c>
      <c r="F40" s="95" t="s">
        <v>135</v>
      </c>
    </row>
    <row r="41" spans="3:6" ht="74.5" thickBot="1">
      <c r="C41" s="228"/>
      <c r="D41" s="104" t="s">
        <v>188</v>
      </c>
      <c r="E41" s="107" t="s">
        <v>126</v>
      </c>
      <c r="F41" s="95" t="s">
        <v>127</v>
      </c>
    </row>
    <row r="42" spans="3:6" ht="93" thickBot="1">
      <c r="C42" s="203" t="s">
        <v>136</v>
      </c>
      <c r="D42" s="94" t="s">
        <v>194</v>
      </c>
      <c r="E42" s="94" t="s">
        <v>137</v>
      </c>
      <c r="F42" s="95" t="s">
        <v>138</v>
      </c>
    </row>
    <row r="43" spans="3:6" ht="77.5" customHeight="1" thickBot="1">
      <c r="C43" s="207"/>
      <c r="D43" s="94" t="s">
        <v>196</v>
      </c>
      <c r="E43" s="94" t="s">
        <v>139</v>
      </c>
      <c r="F43" s="95" t="s">
        <v>140</v>
      </c>
    </row>
    <row r="44" spans="3:6" ht="56" thickBot="1">
      <c r="C44" s="207"/>
      <c r="D44" s="94" t="s">
        <v>190</v>
      </c>
      <c r="E44" s="94" t="s">
        <v>141</v>
      </c>
      <c r="F44" s="95" t="s">
        <v>142</v>
      </c>
    </row>
    <row r="45" spans="3:6" ht="93" thickBot="1">
      <c r="C45" s="207"/>
      <c r="D45" s="94" t="s">
        <v>193</v>
      </c>
      <c r="E45" s="94" t="s">
        <v>143</v>
      </c>
      <c r="F45" s="95" t="s">
        <v>144</v>
      </c>
    </row>
    <row r="46" spans="3:6" ht="74.5" customHeight="1" thickBot="1">
      <c r="C46" s="207"/>
      <c r="D46" s="94" t="s">
        <v>195</v>
      </c>
      <c r="E46" s="203" t="s">
        <v>145</v>
      </c>
      <c r="F46" s="205" t="s">
        <v>146</v>
      </c>
    </row>
    <row r="47" spans="3:6" ht="19" thickBot="1">
      <c r="C47" s="207"/>
      <c r="D47" s="94" t="s">
        <v>191</v>
      </c>
      <c r="E47" s="204"/>
      <c r="F47" s="206"/>
    </row>
    <row r="48" spans="3:6" ht="107.5" customHeight="1" thickBot="1">
      <c r="C48" s="207"/>
      <c r="D48" s="94" t="s">
        <v>192</v>
      </c>
      <c r="E48" s="94" t="s">
        <v>147</v>
      </c>
      <c r="F48" s="95" t="s">
        <v>148</v>
      </c>
    </row>
    <row r="49" spans="3:6" ht="104.5" customHeight="1" thickBot="1">
      <c r="C49" s="207"/>
      <c r="D49" s="229" t="s">
        <v>200</v>
      </c>
      <c r="E49" s="94" t="s">
        <v>147</v>
      </c>
      <c r="F49" s="95" t="s">
        <v>148</v>
      </c>
    </row>
    <row r="50" spans="3:6" ht="87.5" customHeight="1" thickBot="1">
      <c r="C50" s="207"/>
      <c r="D50" s="229"/>
      <c r="E50" s="94" t="s">
        <v>149</v>
      </c>
      <c r="F50" s="95" t="s">
        <v>150</v>
      </c>
    </row>
    <row r="51" spans="3:6" ht="100" customHeight="1" thickBot="1">
      <c r="C51" s="207"/>
      <c r="D51" s="94" t="s">
        <v>197</v>
      </c>
      <c r="E51" s="203" t="s">
        <v>151</v>
      </c>
      <c r="F51" s="205" t="s">
        <v>152</v>
      </c>
    </row>
    <row r="52" spans="3:6" ht="100" customHeight="1" thickBot="1">
      <c r="C52" s="207"/>
      <c r="D52" s="94" t="s">
        <v>198</v>
      </c>
      <c r="E52" s="204"/>
      <c r="F52" s="206"/>
    </row>
    <row r="53" spans="3:6" ht="56" thickBot="1">
      <c r="C53" s="207"/>
      <c r="D53" s="229" t="s">
        <v>189</v>
      </c>
      <c r="E53" s="203" t="s">
        <v>153</v>
      </c>
      <c r="F53" s="96" t="s">
        <v>154</v>
      </c>
    </row>
    <row r="54" spans="3:6" ht="56" thickBot="1">
      <c r="C54" s="207"/>
      <c r="D54" s="229"/>
      <c r="E54" s="204"/>
      <c r="F54" s="97" t="s">
        <v>155</v>
      </c>
    </row>
    <row r="55" spans="3:6" ht="56" thickBot="1">
      <c r="C55" s="207"/>
      <c r="D55" s="229" t="s">
        <v>199</v>
      </c>
      <c r="E55" s="94" t="s">
        <v>156</v>
      </c>
      <c r="F55" s="95" t="s">
        <v>157</v>
      </c>
    </row>
    <row r="56" spans="3:6" ht="61.5" customHeight="1" thickBot="1">
      <c r="C56" s="204"/>
      <c r="D56" s="229"/>
      <c r="E56" s="94" t="s">
        <v>158</v>
      </c>
      <c r="F56" s="95" t="s">
        <v>159</v>
      </c>
    </row>
    <row r="57" spans="3:6" ht="19" thickBot="1">
      <c r="C57" s="203" t="s">
        <v>51</v>
      </c>
      <c r="D57" s="94" t="s">
        <v>96</v>
      </c>
      <c r="E57" s="203" t="s">
        <v>51</v>
      </c>
      <c r="F57" s="205" t="s">
        <v>89</v>
      </c>
    </row>
    <row r="58" spans="3:6" ht="19" thickBot="1">
      <c r="C58" s="207"/>
      <c r="D58" s="102" t="s">
        <v>201</v>
      </c>
      <c r="E58" s="207"/>
      <c r="F58" s="208"/>
    </row>
    <row r="59" spans="3:6" ht="56" thickBot="1">
      <c r="C59" s="207"/>
      <c r="D59" s="102" t="s">
        <v>97</v>
      </c>
      <c r="E59" s="207"/>
      <c r="F59" s="208"/>
    </row>
    <row r="60" spans="3:6" ht="37.5" thickBot="1">
      <c r="C60" s="207"/>
      <c r="D60" s="102" t="s">
        <v>202</v>
      </c>
      <c r="E60" s="207"/>
      <c r="F60" s="208"/>
    </row>
    <row r="61" spans="3:6" ht="37.5" thickBot="1">
      <c r="C61" s="207"/>
      <c r="D61" s="102" t="s">
        <v>203</v>
      </c>
      <c r="E61" s="207"/>
      <c r="F61" s="208"/>
    </row>
    <row r="62" spans="3:6" ht="19" thickBot="1">
      <c r="C62" s="207"/>
      <c r="D62" s="102" t="s">
        <v>204</v>
      </c>
      <c r="E62" s="207"/>
      <c r="F62" s="208"/>
    </row>
    <row r="63" spans="3:6" ht="19" thickBot="1">
      <c r="C63" s="204"/>
      <c r="D63" s="102" t="s">
        <v>205</v>
      </c>
      <c r="E63" s="204"/>
      <c r="F63" s="206"/>
    </row>
    <row r="64" spans="3:6" ht="56" thickBot="1">
      <c r="C64" s="203" t="s">
        <v>160</v>
      </c>
      <c r="D64" s="229" t="s">
        <v>211</v>
      </c>
      <c r="E64" s="203" t="s">
        <v>161</v>
      </c>
      <c r="F64" s="96" t="s">
        <v>162</v>
      </c>
    </row>
    <row r="65" spans="3:6" ht="56" thickBot="1">
      <c r="C65" s="207"/>
      <c r="D65" s="229"/>
      <c r="E65" s="204"/>
      <c r="F65" s="97" t="s">
        <v>163</v>
      </c>
    </row>
    <row r="66" spans="3:6" ht="56" thickBot="1">
      <c r="C66" s="207"/>
      <c r="D66" s="229" t="s">
        <v>209</v>
      </c>
      <c r="E66" s="203" t="s">
        <v>180</v>
      </c>
      <c r="F66" s="96" t="s">
        <v>164</v>
      </c>
    </row>
    <row r="67" spans="3:6" ht="56" thickBot="1">
      <c r="C67" s="207"/>
      <c r="D67" s="229"/>
      <c r="E67" s="207"/>
      <c r="F67" s="98" t="s">
        <v>165</v>
      </c>
    </row>
    <row r="68" spans="3:6" ht="37.5" thickBot="1">
      <c r="C68" s="207"/>
      <c r="D68" s="229"/>
      <c r="E68" s="204"/>
      <c r="F68" s="97" t="s">
        <v>166</v>
      </c>
    </row>
    <row r="69" spans="3:6" ht="102.5" customHeight="1" thickBot="1">
      <c r="C69" s="207"/>
      <c r="D69" s="94" t="s">
        <v>210</v>
      </c>
      <c r="E69" s="104" t="s">
        <v>179</v>
      </c>
      <c r="F69" s="98" t="s">
        <v>231</v>
      </c>
    </row>
    <row r="70" spans="3:6" ht="111.5" thickBot="1">
      <c r="C70" s="207"/>
      <c r="D70" s="229" t="s">
        <v>206</v>
      </c>
      <c r="E70" s="203" t="s">
        <v>167</v>
      </c>
      <c r="F70" s="96" t="s">
        <v>168</v>
      </c>
    </row>
    <row r="71" spans="3:6" ht="37.5" thickBot="1">
      <c r="C71" s="207"/>
      <c r="D71" s="229"/>
      <c r="E71" s="204"/>
      <c r="F71" s="97" t="s">
        <v>169</v>
      </c>
    </row>
    <row r="72" spans="3:6" ht="37.5" thickBot="1">
      <c r="C72" s="207"/>
      <c r="D72" s="94" t="s">
        <v>207</v>
      </c>
      <c r="E72" s="94" t="s">
        <v>170</v>
      </c>
      <c r="F72" s="95" t="s">
        <v>171</v>
      </c>
    </row>
    <row r="73" spans="3:6" ht="79" customHeight="1" thickBot="1">
      <c r="C73" s="207"/>
      <c r="D73" s="94" t="s">
        <v>208</v>
      </c>
      <c r="E73" s="94" t="s">
        <v>172</v>
      </c>
      <c r="F73" s="95" t="s">
        <v>173</v>
      </c>
    </row>
    <row r="74" spans="3:6" ht="37.5" thickBot="1">
      <c r="C74" s="204"/>
      <c r="D74" s="102" t="s">
        <v>212</v>
      </c>
      <c r="E74" s="102" t="s">
        <v>118</v>
      </c>
      <c r="F74" s="96" t="s">
        <v>119</v>
      </c>
    </row>
    <row r="75" spans="3:6" ht="67.5" customHeight="1">
      <c r="C75" s="203" t="s">
        <v>174</v>
      </c>
      <c r="D75" s="203" t="s">
        <v>213</v>
      </c>
      <c r="E75" s="203" t="s">
        <v>175</v>
      </c>
      <c r="F75" s="96" t="s">
        <v>176</v>
      </c>
    </row>
    <row r="76" spans="3:6" ht="56" thickBot="1">
      <c r="C76" s="204"/>
      <c r="D76" s="204"/>
      <c r="E76" s="204"/>
      <c r="F76" s="97" t="s">
        <v>177</v>
      </c>
    </row>
    <row r="77" spans="3:6" ht="20">
      <c r="C77" s="55"/>
      <c r="D77" s="55"/>
      <c r="E77" s="56"/>
      <c r="F77" s="57"/>
    </row>
    <row r="78" spans="3:6" ht="20" hidden="1">
      <c r="C78" s="55"/>
      <c r="D78" s="55"/>
      <c r="E78" s="56"/>
      <c r="F78" s="57"/>
    </row>
    <row r="79" spans="3:6" ht="20" hidden="1">
      <c r="C79" s="55"/>
      <c r="D79" s="55"/>
      <c r="E79" s="56"/>
      <c r="F79" s="57"/>
    </row>
    <row r="80" spans="3:6" ht="20" hidden="1">
      <c r="C80" s="55"/>
      <c r="D80" s="55"/>
      <c r="E80" s="56"/>
      <c r="F80" s="57"/>
    </row>
    <row r="81" spans="3:7" ht="20" hidden="1">
      <c r="C81" s="55"/>
      <c r="D81" s="55"/>
      <c r="E81" s="56"/>
      <c r="F81" s="57"/>
    </row>
    <row r="82" spans="3:7" ht="20" hidden="1">
      <c r="C82" s="55"/>
      <c r="D82" s="55"/>
      <c r="E82" s="56"/>
      <c r="F82" s="57"/>
    </row>
    <row r="83" spans="3:7" ht="20" hidden="1">
      <c r="C83" s="55"/>
      <c r="D83" s="55"/>
      <c r="E83" s="56"/>
      <c r="F83" s="57"/>
    </row>
    <row r="84" spans="3:7" ht="20" hidden="1">
      <c r="C84" s="55"/>
      <c r="D84" s="55"/>
      <c r="E84" s="56"/>
      <c r="F84" s="57"/>
    </row>
    <row r="85" spans="3:7" hidden="1">
      <c r="E85" s="84"/>
      <c r="F85" s="85"/>
      <c r="G85" s="86"/>
    </row>
    <row r="86" spans="3:7" hidden="1">
      <c r="C86" s="87"/>
      <c r="D86" s="87"/>
      <c r="E86" s="88"/>
      <c r="F86" s="89"/>
      <c r="G86" s="86"/>
    </row>
    <row r="87" spans="3:7" hidden="1">
      <c r="C87" s="87"/>
      <c r="D87" s="87"/>
      <c r="E87" s="90"/>
      <c r="F87" s="91"/>
    </row>
    <row r="88" spans="3:7" hidden="1">
      <c r="F88" s="92"/>
    </row>
    <row r="89" spans="3:7" ht="26.5" thickBot="1">
      <c r="C89" s="199" t="s">
        <v>269</v>
      </c>
      <c r="D89" s="199"/>
      <c r="E89" s="199"/>
      <c r="F89" s="199"/>
      <c r="G89" s="199"/>
    </row>
    <row r="90" spans="3:7" ht="24" thickBot="1">
      <c r="C90" s="109" t="s">
        <v>243</v>
      </c>
      <c r="D90" s="200" t="s">
        <v>115</v>
      </c>
      <c r="E90" s="201"/>
      <c r="F90" s="202"/>
    </row>
    <row r="91" spans="3:7" ht="67.5" customHeight="1" thickBot="1">
      <c r="C91" s="110" t="s">
        <v>244</v>
      </c>
      <c r="D91" s="196" t="s">
        <v>245</v>
      </c>
      <c r="E91" s="197"/>
      <c r="F91" s="198"/>
    </row>
    <row r="92" spans="3:7" ht="85" customHeight="1" thickBot="1">
      <c r="C92" s="110" t="s">
        <v>0</v>
      </c>
      <c r="D92" s="196" t="s">
        <v>246</v>
      </c>
      <c r="E92" s="197"/>
      <c r="F92" s="198"/>
    </row>
    <row r="93" spans="3:7" ht="54.5" customHeight="1" thickBot="1">
      <c r="C93" s="110" t="s">
        <v>19</v>
      </c>
      <c r="D93" s="196" t="s">
        <v>247</v>
      </c>
      <c r="E93" s="197"/>
      <c r="F93" s="198"/>
    </row>
    <row r="94" spans="3:7" ht="61" customHeight="1" thickBot="1">
      <c r="C94" s="110" t="s">
        <v>248</v>
      </c>
      <c r="D94" s="196" t="s">
        <v>249</v>
      </c>
      <c r="E94" s="197"/>
      <c r="F94" s="198"/>
    </row>
    <row r="95" spans="3:7" ht="67" customHeight="1" thickBot="1">
      <c r="C95" s="110" t="s">
        <v>250</v>
      </c>
      <c r="D95" s="196" t="s">
        <v>251</v>
      </c>
      <c r="E95" s="197"/>
      <c r="F95" s="198"/>
    </row>
    <row r="96" spans="3:7" ht="77.5" customHeight="1" thickBot="1">
      <c r="C96" s="110" t="s">
        <v>252</v>
      </c>
      <c r="D96" s="196" t="s">
        <v>253</v>
      </c>
      <c r="E96" s="197"/>
      <c r="F96" s="198"/>
    </row>
    <row r="97" spans="3:6" ht="71" customHeight="1" thickBot="1">
      <c r="C97" s="110" t="s">
        <v>254</v>
      </c>
      <c r="D97" s="196" t="s">
        <v>255</v>
      </c>
      <c r="E97" s="197"/>
      <c r="F97" s="198"/>
    </row>
    <row r="98" spans="3:6" ht="25.5" customHeight="1" thickBot="1">
      <c r="C98" s="110" t="s">
        <v>256</v>
      </c>
      <c r="D98" s="196" t="s">
        <v>257</v>
      </c>
      <c r="E98" s="197"/>
      <c r="F98" s="198"/>
    </row>
    <row r="99" spans="3:6">
      <c r="F99" s="92"/>
    </row>
    <row r="100" spans="3:6"/>
    <row r="101" spans="3:6"/>
    <row r="102" spans="3:6"/>
    <row r="103" spans="3:6"/>
    <row r="104" spans="3:6"/>
    <row r="105" spans="3:6"/>
    <row r="106" spans="3:6"/>
    <row r="107" spans="3:6"/>
    <row r="108" spans="3:6"/>
    <row r="109" spans="3:6"/>
    <row r="110" spans="3:6"/>
    <row r="111" spans="3:6"/>
    <row r="112" spans="3:6"/>
    <row r="113"/>
    <row r="114"/>
    <row r="115"/>
    <row r="116"/>
    <row r="117"/>
    <row r="118"/>
    <row r="119"/>
    <row r="120"/>
    <row r="121"/>
    <row r="122"/>
    <row r="123"/>
    <row r="124"/>
    <row r="125"/>
    <row r="126"/>
    <row r="127"/>
    <row r="128"/>
    <row r="129"/>
  </sheetData>
  <sheetProtection algorithmName="SHA-512" hashValue="z1BzjwgQ0VLAUD6v9Eb6bvgO/wRkfBjkrQcna8cEY2iz+CoqYhI8PHQ8xJiIpqJz4jsma3emUPqTWPef/8II3Q==" saltValue="dPeNOoVBrcVAofPgufoTNQ==" spinCount="100000" sheet="1" formatColumns="0" formatRows="0"/>
  <mergeCells count="57">
    <mergeCell ref="C30:C41"/>
    <mergeCell ref="D53:D54"/>
    <mergeCell ref="D55:D56"/>
    <mergeCell ref="D49:D50"/>
    <mergeCell ref="D70:D71"/>
    <mergeCell ref="D66:D68"/>
    <mergeCell ref="D64:D65"/>
    <mergeCell ref="C64:C74"/>
    <mergeCell ref="F11:F12"/>
    <mergeCell ref="C3:F3"/>
    <mergeCell ref="C15:F15"/>
    <mergeCell ref="C18:C29"/>
    <mergeCell ref="E30:E31"/>
    <mergeCell ref="D5:E5"/>
    <mergeCell ref="D6:E6"/>
    <mergeCell ref="D7:E7"/>
    <mergeCell ref="D8:E8"/>
    <mergeCell ref="D9:E9"/>
    <mergeCell ref="D10:E10"/>
    <mergeCell ref="D11:E11"/>
    <mergeCell ref="D12:E12"/>
    <mergeCell ref="D13:E13"/>
    <mergeCell ref="C11:C12"/>
    <mergeCell ref="D18:D20"/>
    <mergeCell ref="D21:D25"/>
    <mergeCell ref="D26:D29"/>
    <mergeCell ref="D30:D31"/>
    <mergeCell ref="D32:D33"/>
    <mergeCell ref="E51:E52"/>
    <mergeCell ref="E36:E37"/>
    <mergeCell ref="E38:E39"/>
    <mergeCell ref="D35:D37"/>
    <mergeCell ref="D38:D39"/>
    <mergeCell ref="E46:E47"/>
    <mergeCell ref="F46:F47"/>
    <mergeCell ref="C57:C63"/>
    <mergeCell ref="E57:E63"/>
    <mergeCell ref="F57:F63"/>
    <mergeCell ref="C42:C56"/>
    <mergeCell ref="E53:E54"/>
    <mergeCell ref="D75:D76"/>
    <mergeCell ref="C75:C76"/>
    <mergeCell ref="F51:F52"/>
    <mergeCell ref="E75:E76"/>
    <mergeCell ref="E64:E65"/>
    <mergeCell ref="E66:E68"/>
    <mergeCell ref="E70:E71"/>
    <mergeCell ref="C89:G89"/>
    <mergeCell ref="D90:F90"/>
    <mergeCell ref="D91:F91"/>
    <mergeCell ref="D92:F92"/>
    <mergeCell ref="D93:F93"/>
    <mergeCell ref="D94:F94"/>
    <mergeCell ref="D95:F95"/>
    <mergeCell ref="D96:F96"/>
    <mergeCell ref="D97:F97"/>
    <mergeCell ref="D98:F98"/>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EBE2-1A5E-42DC-84E5-F5FAB6969ED1}">
  <sheetPr codeName="Sheet11"/>
  <dimension ref="A1:B12"/>
  <sheetViews>
    <sheetView topLeftCell="A7" workbookViewId="0">
      <selection activeCell="B11" sqref="B11"/>
    </sheetView>
  </sheetViews>
  <sheetFormatPr defaultRowHeight="14.5" outlineLevelRow="1"/>
  <cols>
    <col min="1" max="1" width="13.08984375" bestFit="1" customWidth="1"/>
    <col min="2" max="2" width="4.81640625" customWidth="1"/>
    <col min="7" max="7" width="12.90625" customWidth="1"/>
  </cols>
  <sheetData>
    <row r="1" spans="1:2" hidden="1" outlineLevel="1">
      <c r="A1" s="22" t="s">
        <v>0</v>
      </c>
      <c r="B1" s="13">
        <v>0.1</v>
      </c>
    </row>
    <row r="2" spans="1:2" hidden="1" outlineLevel="1"/>
    <row r="3" spans="1:2" hidden="1" outlineLevel="1">
      <c r="A3" s="230" t="s">
        <v>45</v>
      </c>
      <c r="B3" s="230"/>
    </row>
    <row r="4" spans="1:2" hidden="1" outlineLevel="1">
      <c r="A4" s="12">
        <v>5000000</v>
      </c>
      <c r="B4" s="13">
        <v>7.0000000000000007E-2</v>
      </c>
    </row>
    <row r="5" spans="1:2" hidden="1" outlineLevel="1"/>
    <row r="6" spans="1:2" hidden="1" outlineLevel="1"/>
    <row r="7" spans="1:2" collapsed="1"/>
    <row r="11" spans="1:2">
      <c r="A11" s="12"/>
      <c r="B11" s="13"/>
    </row>
    <row r="12" spans="1:2">
      <c r="A12" s="12"/>
    </row>
  </sheetData>
  <sheetProtection algorithmName="SHA-512" hashValue="m/2gkMntXH1xBLrCDto7giwak+lXO8Qmjyd7g0WBm7uu0WyexdfVAUogX+ry6oXJAedozcAV6zUI8mdyuONMfg==" saltValue="3j9x+1wm6WaBkeMCtfr8MQ==" spinCount="100000" sheet="1" objects="1" scenarios="1"/>
  <mergeCells count="1">
    <mergeCell ref="A3:B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f75977-46eb-48a6-b46c-0b6dfe3bc6ec">
      <UserInfo>
        <DisplayName>Guilherme Garcia</DisplayName>
        <AccountId>166</AccountId>
        <AccountType/>
      </UserInfo>
      <UserInfo>
        <DisplayName>Neeraj Kumar</DisplayName>
        <AccountId>23</AccountId>
        <AccountType/>
      </UserInfo>
    </SharedWithUsers>
    <lcf76f155ced4ddcb4097134ff3c332f xmlns="378a4d25-c2a3-4325-9dd6-fe34e4c7c9fb">
      <Terms xmlns="http://schemas.microsoft.com/office/infopath/2007/PartnerControls"/>
    </lcf76f155ced4ddcb4097134ff3c332f>
    <TaxCatchAll xmlns="9f0ac7ce-5f57-4ea0-9af7-01d4f3f1cc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EBD3AC31837040B76350B54AB36A8A" ma:contentTypeVersion="16" ma:contentTypeDescription="Create a new document." ma:contentTypeScope="" ma:versionID="1dab6f90bb83d9cd5e0735d7c5275804">
  <xsd:schema xmlns:xsd="http://www.w3.org/2001/XMLSchema" xmlns:xs="http://www.w3.org/2001/XMLSchema" xmlns:p="http://schemas.microsoft.com/office/2006/metadata/properties" xmlns:ns2="378a4d25-c2a3-4325-9dd6-fe34e4c7c9fb" xmlns:ns3="d9f75977-46eb-48a6-b46c-0b6dfe3bc6ec" xmlns:ns4="9f0ac7ce-5f57-4ea0-9af7-01d4f3f1ccae" targetNamespace="http://schemas.microsoft.com/office/2006/metadata/properties" ma:root="true" ma:fieldsID="e7019803be2ff3d1512d3c9649a2ff29" ns2:_="" ns3:_="" ns4:_="">
    <xsd:import namespace="378a4d25-c2a3-4325-9dd6-fe34e4c7c9fb"/>
    <xsd:import namespace="d9f75977-46eb-48a6-b46c-0b6dfe3bc6e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a4d25-c2a3-4325-9dd6-fe34e4c7c9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f75977-46eb-48a6-b46c-0b6dfe3bc6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127dec7-921d-4d44-910b-4e97223fe037}" ma:internalName="TaxCatchAll" ma:showField="CatchAllData" ma:web="d9f75977-46eb-48a6-b46c-0b6dfe3bc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A85DA-8C66-414B-AF73-E6E4B628AF66}">
  <ds:schemaRefs>
    <ds:schemaRef ds:uri="9f0ac7ce-5f57-4ea0-9af7-01d4f3f1cca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www.w3.org/XML/1998/namespace"/>
    <ds:schemaRef ds:uri="d9f75977-46eb-48a6-b46c-0b6dfe3bc6ec"/>
    <ds:schemaRef ds:uri="378a4d25-c2a3-4325-9dd6-fe34e4c7c9fb"/>
    <ds:schemaRef ds:uri="http://purl.org/dc/elements/1.1/"/>
  </ds:schemaRefs>
</ds:datastoreItem>
</file>

<file path=customXml/itemProps2.xml><?xml version="1.0" encoding="utf-8"?>
<ds:datastoreItem xmlns:ds="http://schemas.openxmlformats.org/officeDocument/2006/customXml" ds:itemID="{CC564CB9-2246-417B-BB64-6A98B5EC1EBA}">
  <ds:schemaRefs>
    <ds:schemaRef ds:uri="http://schemas.microsoft.com/sharepoint/v3/contenttype/forms"/>
  </ds:schemaRefs>
</ds:datastoreItem>
</file>

<file path=customXml/itemProps3.xml><?xml version="1.0" encoding="utf-8"?>
<ds:datastoreItem xmlns:ds="http://schemas.openxmlformats.org/officeDocument/2006/customXml" ds:itemID="{2B40FFF9-6517-494A-A56C-BC2F732AB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a4d25-c2a3-4325-9dd6-fe34e4c7c9fb"/>
    <ds:schemaRef ds:uri="d9f75977-46eb-48a6-b46c-0b6dfe3bc6ec"/>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 for S.1</vt:lpstr>
      <vt:lpstr>S.1 Pricing &amp; Resource Mix</vt:lpstr>
      <vt:lpstr>Terms &amp; Definitions</vt:lpstr>
      <vt:lpstr>Analyst</vt:lpstr>
      <vt:lpstr>Anchor</vt:lpstr>
      <vt:lpstr>Audit</vt:lpstr>
      <vt:lpstr>Consultant</vt:lpstr>
      <vt:lpstr>Director</vt:lpstr>
      <vt:lpstr>Financial</vt:lpstr>
      <vt:lpstr>Government_and_Business_Strategy</vt:lpstr>
      <vt:lpstr>Manager</vt:lpstr>
      <vt:lpstr>Operations</vt:lpstr>
      <vt:lpstr>Partner</vt:lpstr>
      <vt:lpstr>'Terms &amp; Definitions'!PMS</vt:lpstr>
      <vt:lpstr>PMS</vt:lpstr>
      <vt:lpstr>Senior_Consultant</vt:lpstr>
      <vt:lpstr>Senior_Manager</vt:lpstr>
      <vt:lpstr>work_type</vt:lpstr>
    </vt:vector>
  </TitlesOfParts>
  <Manager/>
  <Company>Department of Finance Services and Innovation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Qian</dc:creator>
  <cp:keywords/>
  <dc:description/>
  <cp:lastModifiedBy>Heather Malkoun</cp:lastModifiedBy>
  <cp:revision/>
  <dcterms:created xsi:type="dcterms:W3CDTF">2019-02-22T00:55:58Z</dcterms:created>
  <dcterms:modified xsi:type="dcterms:W3CDTF">2023-10-02T23:46:06Z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0x010100F6EBD3AC31837040B76350B54AB36A8A</vt:lpwstr>
  </property>
  <property fmtid="{D5CDD505-2E9C-101B-9397-08002B2CF9AE}" pid="5" name="MediaServiceImageTags">
    <vt:lpwstr/>
  </property>
</Properties>
</file>