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nswgov-my.sharepoint.com/personal/heather_malkoun_treasury_nsw_gov_au/Documents/Heather/P&amp;MS/Professional Services/Policy and Guidance Stream/IA/"/>
    </mc:Choice>
  </mc:AlternateContent>
  <xr:revisionPtr revIDLastSave="3" documentId="13_ncr:1_{85AAD6F1-FC97-4BB2-8231-F1D4FC5E57ED}" xr6:coauthVersionLast="47" xr6:coauthVersionMax="47" xr10:uidLastSave="{EA675F92-B048-44D5-B7A5-0DF919E1C71D}"/>
  <bookViews>
    <workbookView xWindow="-110" yWindow="-110" windowWidth="19420" windowHeight="10420" tabRatio="833" xr2:uid="{BBF539AC-68E8-4B46-B517-235CDB06E241}"/>
  </bookViews>
  <sheets>
    <sheet name="Instructions for S.1" sheetId="17" r:id="rId1"/>
    <sheet name="S.1 Pricing &amp; Resource Mix" sheetId="18" r:id="rId2"/>
    <sheet name="Capped Rates" sheetId="3" state="veryHidden" r:id="rId3"/>
    <sheet name="Terms &amp; Definitions" sheetId="21" r:id="rId4"/>
    <sheet name="Discount Structure" sheetId="19" state="veryHidden" r:id="rId5"/>
  </sheets>
  <definedNames>
    <definedName name="Add_Discount" localSheetId="4">#REF!</definedName>
    <definedName name="Add_Discount" localSheetId="3">#REF!</definedName>
    <definedName name="Add_Discount">#REF!</definedName>
    <definedName name="Analyst">'Capped Rates'!$O$3:$O$13</definedName>
    <definedName name="Anchor">'S.1 Pricing &amp; Resource Mix'!#REF!</definedName>
    <definedName name="Audit">'Capped Rates'!$I$4:$O$4</definedName>
    <definedName name="Col_num" localSheetId="3">MATCH([0]!PMS,'Terms &amp; Definitions'!PMS_List,0)</definedName>
    <definedName name="Col_num">MATCH(PMS,PMS_List,0)</definedName>
    <definedName name="Consultant">'Capped Rates'!$N$3:$N$13</definedName>
    <definedName name="Director">'Capped Rates'!$J$3:$J$13</definedName>
    <definedName name="Entire_col" localSheetId="3">INDEX(Service_tbl[#Data],,'Terms &amp; Definitions'!Col_num)</definedName>
    <definedName name="Entire_col">INDEX(Service_tbl[],,Col_num)</definedName>
    <definedName name="Financial">'Capped Rates'!$I$5:$O$5</definedName>
    <definedName name="Government_and_Business_Strategy">'Capped Rates'!$I$3:$O$3</definedName>
    <definedName name="Manager">'Capped Rates'!$L$3:$L$13</definedName>
    <definedName name="Marketing">'Capped Rates'!#REF!</definedName>
    <definedName name="Max_Expenses" localSheetId="4">#REF!</definedName>
    <definedName name="Max_Expenses" localSheetId="3">#REF!</definedName>
    <definedName name="Max_Expenses">#REF!</definedName>
    <definedName name="Operations">'Capped Rates'!$I$6:$O$6</definedName>
    <definedName name="Partner">'Capped Rates'!$I$3:$I$13</definedName>
    <definedName name="PMS">'S.1 Pricing &amp; Resource Mix'!$C1</definedName>
    <definedName name="PMS_List" localSheetId="3">Service_tbl[#Headers]</definedName>
    <definedName name="PMS_List">Service_tbl[#Headers]</definedName>
    <definedName name="Res_Tab" localSheetId="4">#REF!</definedName>
    <definedName name="Res_Tab">#REF!</definedName>
    <definedName name="Senior_Consultant">'Capped Rates'!$M$3:$M$13</definedName>
    <definedName name="Senior_Manager">'Capped Rates'!$K$3:$K$13</definedName>
    <definedName name="Service_List" localSheetId="3">INDEX(Service_tbl[#Data],1,'Terms &amp; Definitions'!Col_num) : INDEX(Service_tbl[#Data], COUNTA('Terms &amp; Definitions'!Entire_col), 'Terms &amp; Definitions'!Col_num)</definedName>
    <definedName name="Service_List">INDEX(Service_tbl[],1,Col_num) : INDEX(Service_tbl[], COUNTA(Entire_col), Col_num)</definedName>
    <definedName name="Total_Eng_After_Disc">#REF!</definedName>
    <definedName name="Transaction_Services">'Capped Rates'!#REF!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8" l="1"/>
  <c r="L227" i="18" s="1"/>
  <c r="M264" i="18"/>
  <c r="P266" i="18"/>
  <c r="M266" i="18"/>
  <c r="P265" i="18"/>
  <c r="M265" i="18"/>
  <c r="P264" i="18"/>
  <c r="P263" i="18"/>
  <c r="M263" i="18"/>
  <c r="P262" i="18"/>
  <c r="M262" i="18"/>
  <c r="P261" i="18"/>
  <c r="M261" i="18"/>
  <c r="P260" i="18"/>
  <c r="M260" i="18"/>
  <c r="P259" i="18"/>
  <c r="M259" i="18"/>
  <c r="P258" i="18"/>
  <c r="M258" i="18"/>
  <c r="P257" i="18"/>
  <c r="M257" i="18"/>
  <c r="P256" i="18"/>
  <c r="M256" i="18"/>
  <c r="P255" i="18"/>
  <c r="M255" i="18"/>
  <c r="P254" i="18"/>
  <c r="M254" i="18"/>
  <c r="P253" i="18"/>
  <c r="M253" i="18"/>
  <c r="P252" i="18"/>
  <c r="M252" i="18"/>
  <c r="P251" i="18"/>
  <c r="M251" i="18"/>
  <c r="P250" i="18"/>
  <c r="M250" i="18"/>
  <c r="P249" i="18"/>
  <c r="M249" i="18"/>
  <c r="P248" i="18"/>
  <c r="M248" i="18"/>
  <c r="P247" i="18"/>
  <c r="M247" i="18"/>
  <c r="P246" i="18"/>
  <c r="M246" i="18"/>
  <c r="P245" i="18"/>
  <c r="M245" i="18"/>
  <c r="P244" i="18"/>
  <c r="M244" i="18"/>
  <c r="P243" i="18"/>
  <c r="M243" i="18"/>
  <c r="P242" i="18"/>
  <c r="M242" i="18"/>
  <c r="P241" i="18"/>
  <c r="M241" i="18"/>
  <c r="P240" i="18"/>
  <c r="M240" i="18"/>
  <c r="P239" i="18"/>
  <c r="M239" i="18"/>
  <c r="P238" i="18"/>
  <c r="M238" i="18"/>
  <c r="P237" i="18"/>
  <c r="M237" i="18"/>
  <c r="P236" i="18"/>
  <c r="M236" i="18"/>
  <c r="P235" i="18"/>
  <c r="M235" i="18"/>
  <c r="L235" i="18"/>
  <c r="P234" i="18"/>
  <c r="M234" i="18"/>
  <c r="P233" i="18"/>
  <c r="M233" i="18"/>
  <c r="P232" i="18"/>
  <c r="M232" i="18"/>
  <c r="P231" i="18"/>
  <c r="M231" i="18"/>
  <c r="P230" i="18"/>
  <c r="M230" i="18"/>
  <c r="P229" i="18"/>
  <c r="M229" i="18"/>
  <c r="P228" i="18"/>
  <c r="M228" i="18"/>
  <c r="P227" i="18"/>
  <c r="M227" i="18"/>
  <c r="P226" i="18"/>
  <c r="M226" i="18"/>
  <c r="P225" i="18"/>
  <c r="M225" i="18"/>
  <c r="P224" i="18"/>
  <c r="M224" i="18"/>
  <c r="P223" i="18"/>
  <c r="M223" i="18"/>
  <c r="P222" i="18"/>
  <c r="M222" i="18"/>
  <c r="P221" i="18"/>
  <c r="M221" i="18"/>
  <c r="P220" i="18"/>
  <c r="M220" i="18"/>
  <c r="P219" i="18"/>
  <c r="M219" i="18"/>
  <c r="P218" i="18"/>
  <c r="M218" i="18"/>
  <c r="P217" i="18"/>
  <c r="M217" i="18"/>
  <c r="P216" i="18"/>
  <c r="M216" i="18"/>
  <c r="P215" i="18"/>
  <c r="M215" i="18"/>
  <c r="P214" i="18"/>
  <c r="M214" i="18"/>
  <c r="P213" i="18"/>
  <c r="M213" i="18"/>
  <c r="P212" i="18"/>
  <c r="M212" i="18"/>
  <c r="P211" i="18"/>
  <c r="M211" i="18"/>
  <c r="P210" i="18"/>
  <c r="M210" i="18"/>
  <c r="P209" i="18"/>
  <c r="M209" i="18"/>
  <c r="P208" i="18"/>
  <c r="M208" i="18"/>
  <c r="P207" i="18"/>
  <c r="M207" i="18"/>
  <c r="P206" i="18"/>
  <c r="M206" i="18"/>
  <c r="P205" i="18"/>
  <c r="M205" i="18"/>
  <c r="P204" i="18"/>
  <c r="M204" i="18"/>
  <c r="P203" i="18"/>
  <c r="M203" i="18"/>
  <c r="P202" i="18"/>
  <c r="M202" i="18"/>
  <c r="P201" i="18"/>
  <c r="M201" i="18"/>
  <c r="P200" i="18"/>
  <c r="M200" i="18"/>
  <c r="P199" i="18"/>
  <c r="M199" i="18"/>
  <c r="P198" i="18"/>
  <c r="M198" i="18"/>
  <c r="P197" i="18"/>
  <c r="M197" i="18"/>
  <c r="P196" i="18"/>
  <c r="M196" i="18"/>
  <c r="P195" i="18"/>
  <c r="M195" i="18"/>
  <c r="P194" i="18"/>
  <c r="M194" i="18"/>
  <c r="P193" i="18"/>
  <c r="M193" i="18"/>
  <c r="P192" i="18"/>
  <c r="M192" i="18"/>
  <c r="P191" i="18"/>
  <c r="M191" i="18"/>
  <c r="P190" i="18"/>
  <c r="M190" i="18"/>
  <c r="P189" i="18"/>
  <c r="M189" i="18"/>
  <c r="P188" i="18"/>
  <c r="M188" i="18"/>
  <c r="P187" i="18"/>
  <c r="M187" i="18"/>
  <c r="P186" i="18"/>
  <c r="M186" i="18"/>
  <c r="P185" i="18"/>
  <c r="M185" i="18"/>
  <c r="P184" i="18"/>
  <c r="M184" i="18"/>
  <c r="P183" i="18"/>
  <c r="M183" i="18"/>
  <c r="P182" i="18"/>
  <c r="M182" i="18"/>
  <c r="P181" i="18"/>
  <c r="M181" i="18"/>
  <c r="P180" i="18"/>
  <c r="M180" i="18"/>
  <c r="P179" i="18"/>
  <c r="M179" i="18"/>
  <c r="P178" i="18"/>
  <c r="M178" i="18"/>
  <c r="P177" i="18"/>
  <c r="M177" i="18"/>
  <c r="P176" i="18"/>
  <c r="M176" i="18"/>
  <c r="P175" i="18"/>
  <c r="M175" i="18"/>
  <c r="P174" i="18"/>
  <c r="M174" i="18"/>
  <c r="P173" i="18"/>
  <c r="M173" i="18"/>
  <c r="P172" i="18"/>
  <c r="M172" i="18"/>
  <c r="L172" i="18"/>
  <c r="P171" i="18"/>
  <c r="M171" i="18"/>
  <c r="P170" i="18"/>
  <c r="M170" i="18"/>
  <c r="P169" i="18"/>
  <c r="M169" i="18"/>
  <c r="P168" i="18"/>
  <c r="M168" i="18"/>
  <c r="M21" i="18" s="1"/>
  <c r="P167" i="18"/>
  <c r="M167" i="18"/>
  <c r="P166" i="18"/>
  <c r="M166" i="18"/>
  <c r="P165" i="18"/>
  <c r="M165" i="18"/>
  <c r="P164" i="18"/>
  <c r="M164" i="18"/>
  <c r="P163" i="18"/>
  <c r="M163" i="18"/>
  <c r="P162" i="18"/>
  <c r="M162" i="18"/>
  <c r="P161" i="18"/>
  <c r="M161" i="18"/>
  <c r="P160" i="18"/>
  <c r="M160" i="18"/>
  <c r="P159" i="18"/>
  <c r="M159" i="18"/>
  <c r="P158" i="18"/>
  <c r="M158" i="18"/>
  <c r="P157" i="18"/>
  <c r="M157" i="18"/>
  <c r="P156" i="18"/>
  <c r="M156" i="18"/>
  <c r="L156" i="18"/>
  <c r="P155" i="18"/>
  <c r="M155" i="18"/>
  <c r="P154" i="18"/>
  <c r="M154" i="18"/>
  <c r="P153" i="18"/>
  <c r="M153" i="18"/>
  <c r="P152" i="18"/>
  <c r="M152" i="18"/>
  <c r="P151" i="18"/>
  <c r="M151" i="18"/>
  <c r="P150" i="18"/>
  <c r="M150" i="18"/>
  <c r="P149" i="18"/>
  <c r="M149" i="18"/>
  <c r="P148" i="18"/>
  <c r="M148" i="18"/>
  <c r="P147" i="18"/>
  <c r="M147" i="18"/>
  <c r="P146" i="18"/>
  <c r="M146" i="18"/>
  <c r="P145" i="18"/>
  <c r="M145" i="18"/>
  <c r="P144" i="18"/>
  <c r="M144" i="18"/>
  <c r="P143" i="18"/>
  <c r="M143" i="18"/>
  <c r="P142" i="18"/>
  <c r="M142" i="18"/>
  <c r="P141" i="18"/>
  <c r="M141" i="18"/>
  <c r="P140" i="18"/>
  <c r="M140" i="18"/>
  <c r="L140" i="18"/>
  <c r="P139" i="18"/>
  <c r="M139" i="18"/>
  <c r="P138" i="18"/>
  <c r="M138" i="18"/>
  <c r="P137" i="18"/>
  <c r="M137" i="18"/>
  <c r="P136" i="18"/>
  <c r="M136" i="18"/>
  <c r="P135" i="18"/>
  <c r="M135" i="18"/>
  <c r="P134" i="18"/>
  <c r="M134" i="18"/>
  <c r="P133" i="18"/>
  <c r="M133" i="18"/>
  <c r="P132" i="18"/>
  <c r="M132" i="18"/>
  <c r="P131" i="18"/>
  <c r="M131" i="18"/>
  <c r="P130" i="18"/>
  <c r="M130" i="18"/>
  <c r="P129" i="18"/>
  <c r="M129" i="18"/>
  <c r="P128" i="18"/>
  <c r="M128" i="18"/>
  <c r="P127" i="18"/>
  <c r="M127" i="18"/>
  <c r="P126" i="18"/>
  <c r="M126" i="18"/>
  <c r="P125" i="18"/>
  <c r="M125" i="18"/>
  <c r="P124" i="18"/>
  <c r="M124" i="18"/>
  <c r="L124" i="18"/>
  <c r="P123" i="18"/>
  <c r="M123" i="18"/>
  <c r="P122" i="18"/>
  <c r="M122" i="18"/>
  <c r="P121" i="18"/>
  <c r="M121" i="18"/>
  <c r="P120" i="18"/>
  <c r="M120" i="18"/>
  <c r="P119" i="18"/>
  <c r="M119" i="18"/>
  <c r="P118" i="18"/>
  <c r="M118" i="18"/>
  <c r="P117" i="18"/>
  <c r="M117" i="18"/>
  <c r="P116" i="18"/>
  <c r="M116" i="18"/>
  <c r="P115" i="18"/>
  <c r="M115" i="18"/>
  <c r="P114" i="18"/>
  <c r="M114" i="18"/>
  <c r="P113" i="18"/>
  <c r="M113" i="18"/>
  <c r="P112" i="18"/>
  <c r="M112" i="18"/>
  <c r="P111" i="18"/>
  <c r="M111" i="18"/>
  <c r="P110" i="18"/>
  <c r="M110" i="18"/>
  <c r="P109" i="18"/>
  <c r="M109" i="18"/>
  <c r="P108" i="18"/>
  <c r="M108" i="18"/>
  <c r="P107" i="18"/>
  <c r="M107" i="18"/>
  <c r="P106" i="18"/>
  <c r="M106" i="18"/>
  <c r="P105" i="18"/>
  <c r="M105" i="18"/>
  <c r="P104" i="18"/>
  <c r="M104" i="18"/>
  <c r="L104" i="18"/>
  <c r="P103" i="18"/>
  <c r="M103" i="18"/>
  <c r="P102" i="18"/>
  <c r="M102" i="18"/>
  <c r="P101" i="18"/>
  <c r="M101" i="18"/>
  <c r="P100" i="18"/>
  <c r="M100" i="18"/>
  <c r="P99" i="18"/>
  <c r="M99" i="18"/>
  <c r="P98" i="18"/>
  <c r="M98" i="18"/>
  <c r="P97" i="18"/>
  <c r="M97" i="18"/>
  <c r="P96" i="18"/>
  <c r="M96" i="18"/>
  <c r="P95" i="18"/>
  <c r="M95" i="18"/>
  <c r="P94" i="18"/>
  <c r="M94" i="18"/>
  <c r="P93" i="18"/>
  <c r="M93" i="18"/>
  <c r="P92" i="18"/>
  <c r="M92" i="18"/>
  <c r="P91" i="18"/>
  <c r="M91" i="18"/>
  <c r="P90" i="18"/>
  <c r="M90" i="18"/>
  <c r="P89" i="18"/>
  <c r="M89" i="18"/>
  <c r="L89" i="18"/>
  <c r="P88" i="18"/>
  <c r="M88" i="18"/>
  <c r="P87" i="18"/>
  <c r="M87" i="18"/>
  <c r="P86" i="18"/>
  <c r="M86" i="18"/>
  <c r="P85" i="18"/>
  <c r="M85" i="18"/>
  <c r="M14" i="18" s="1"/>
  <c r="P84" i="18"/>
  <c r="M84" i="18"/>
  <c r="L84" i="18"/>
  <c r="P83" i="18"/>
  <c r="M83" i="18"/>
  <c r="P82" i="18"/>
  <c r="M82" i="18"/>
  <c r="P81" i="18"/>
  <c r="M81" i="18"/>
  <c r="P80" i="18"/>
  <c r="M80" i="18"/>
  <c r="P79" i="18"/>
  <c r="M79" i="18"/>
  <c r="P78" i="18"/>
  <c r="M78" i="18"/>
  <c r="P77" i="18"/>
  <c r="M77" i="18"/>
  <c r="P76" i="18"/>
  <c r="M76" i="18"/>
  <c r="P75" i="18"/>
  <c r="M75" i="18"/>
  <c r="P74" i="18"/>
  <c r="M74" i="18"/>
  <c r="P73" i="18"/>
  <c r="M73" i="18"/>
  <c r="P72" i="18"/>
  <c r="M72" i="18"/>
  <c r="P71" i="18"/>
  <c r="M71" i="18"/>
  <c r="P70" i="18"/>
  <c r="M70" i="18"/>
  <c r="M69" i="18"/>
  <c r="M68" i="18"/>
  <c r="P62" i="18"/>
  <c r="M62" i="18"/>
  <c r="K62" i="18"/>
  <c r="P61" i="18"/>
  <c r="M61" i="18"/>
  <c r="K61" i="18"/>
  <c r="P60" i="18"/>
  <c r="M60" i="18"/>
  <c r="K60" i="18"/>
  <c r="P59" i="18"/>
  <c r="M59" i="18"/>
  <c r="K59" i="18"/>
  <c r="P58" i="18"/>
  <c r="M58" i="18"/>
  <c r="K58" i="18"/>
  <c r="P57" i="18"/>
  <c r="M57" i="18"/>
  <c r="K57" i="18"/>
  <c r="P56" i="18"/>
  <c r="M56" i="18"/>
  <c r="K56" i="18"/>
  <c r="P55" i="18"/>
  <c r="M55" i="18"/>
  <c r="K55" i="18"/>
  <c r="P54" i="18"/>
  <c r="M54" i="18"/>
  <c r="K54" i="18"/>
  <c r="P53" i="18"/>
  <c r="M53" i="18"/>
  <c r="K53" i="18"/>
  <c r="P52" i="18"/>
  <c r="M52" i="18"/>
  <c r="K52" i="18"/>
  <c r="P51" i="18"/>
  <c r="M51" i="18"/>
  <c r="K51" i="18"/>
  <c r="P50" i="18"/>
  <c r="M50" i="18"/>
  <c r="K50" i="18"/>
  <c r="P49" i="18"/>
  <c r="M49" i="18"/>
  <c r="K49" i="18"/>
  <c r="P48" i="18"/>
  <c r="M48" i="18"/>
  <c r="K48" i="18"/>
  <c r="P47" i="18"/>
  <c r="M47" i="18"/>
  <c r="K47" i="18"/>
  <c r="P46" i="18"/>
  <c r="M46" i="18"/>
  <c r="K46" i="18"/>
  <c r="P45" i="18"/>
  <c r="M45" i="18"/>
  <c r="K45" i="18"/>
  <c r="P44" i="18"/>
  <c r="M44" i="18"/>
  <c r="K44" i="18"/>
  <c r="P43" i="18"/>
  <c r="M43" i="18"/>
  <c r="K43" i="18"/>
  <c r="P42" i="18"/>
  <c r="M42" i="18"/>
  <c r="K42" i="18"/>
  <c r="P41" i="18"/>
  <c r="M41" i="18"/>
  <c r="K41" i="18"/>
  <c r="P40" i="18"/>
  <c r="M40" i="18"/>
  <c r="K40" i="18"/>
  <c r="P39" i="18"/>
  <c r="M39" i="18"/>
  <c r="K39" i="18"/>
  <c r="P38" i="18"/>
  <c r="M38" i="18"/>
  <c r="K38" i="18"/>
  <c r="P37" i="18"/>
  <c r="M37" i="18"/>
  <c r="K37" i="18"/>
  <c r="P36" i="18"/>
  <c r="M36" i="18"/>
  <c r="K36" i="18"/>
  <c r="P35" i="18"/>
  <c r="M35" i="18"/>
  <c r="K35" i="18"/>
  <c r="P34" i="18"/>
  <c r="M34" i="18"/>
  <c r="K34" i="18"/>
  <c r="P33" i="18"/>
  <c r="M33" i="18"/>
  <c r="K33" i="18"/>
  <c r="P32" i="18"/>
  <c r="M32" i="18"/>
  <c r="K32" i="18"/>
  <c r="P31" i="18"/>
  <c r="M31" i="18"/>
  <c r="K31" i="18"/>
  <c r="P30" i="18"/>
  <c r="M30" i="18"/>
  <c r="K30" i="18"/>
  <c r="P29" i="18"/>
  <c r="M29" i="18"/>
  <c r="K29" i="18"/>
  <c r="P28" i="18"/>
  <c r="M28" i="18"/>
  <c r="K28" i="18"/>
  <c r="P27" i="18"/>
  <c r="M27" i="18"/>
  <c r="K27" i="18"/>
  <c r="P26" i="18"/>
  <c r="M26" i="18"/>
  <c r="K26" i="18"/>
  <c r="P25" i="18"/>
  <c r="M25" i="18"/>
  <c r="K25" i="18"/>
  <c r="P24" i="18"/>
  <c r="M24" i="18"/>
  <c r="K24" i="18"/>
  <c r="P23" i="18"/>
  <c r="M23" i="18"/>
  <c r="K23" i="18"/>
  <c r="P22" i="18"/>
  <c r="M22" i="18"/>
  <c r="K22" i="18"/>
  <c r="K21" i="18"/>
  <c r="K20" i="18"/>
  <c r="K19" i="18"/>
  <c r="K18" i="18"/>
  <c r="K17" i="18"/>
  <c r="K16" i="18"/>
  <c r="K15" i="18"/>
  <c r="K14" i="18"/>
  <c r="L80" i="18" l="1"/>
  <c r="L109" i="18"/>
  <c r="L85" i="18"/>
  <c r="L120" i="18"/>
  <c r="L136" i="18"/>
  <c r="L152" i="18"/>
  <c r="L168" i="18"/>
  <c r="L251" i="18"/>
  <c r="L76" i="18"/>
  <c r="L100" i="18"/>
  <c r="L105" i="18"/>
  <c r="L184" i="18"/>
  <c r="L231" i="18"/>
  <c r="L247" i="18"/>
  <c r="L263" i="18"/>
  <c r="L72" i="18"/>
  <c r="L96" i="18"/>
  <c r="L116" i="18"/>
  <c r="L132" i="18"/>
  <c r="L148" i="18"/>
  <c r="L164" i="18"/>
  <c r="L180" i="18"/>
  <c r="L77" i="18"/>
  <c r="L243" i="18"/>
  <c r="L259" i="18"/>
  <c r="L68" i="18"/>
  <c r="L81" i="18"/>
  <c r="L92" i="18"/>
  <c r="L73" i="18"/>
  <c r="L97" i="18"/>
  <c r="L112" i="18"/>
  <c r="L128" i="18"/>
  <c r="L144" i="18"/>
  <c r="L160" i="18"/>
  <c r="L176" i="18"/>
  <c r="L88" i="18"/>
  <c r="L239" i="18"/>
  <c r="L255" i="18"/>
  <c r="L69" i="18"/>
  <c r="L93" i="18"/>
  <c r="L108" i="18"/>
  <c r="L188" i="18"/>
  <c r="L192" i="18"/>
  <c r="L196" i="18"/>
  <c r="L200" i="18"/>
  <c r="L204" i="18"/>
  <c r="L208" i="18"/>
  <c r="L212" i="18"/>
  <c r="L216" i="18"/>
  <c r="L220" i="18"/>
  <c r="L224" i="18"/>
  <c r="L228" i="18"/>
  <c r="L232" i="18"/>
  <c r="L236" i="18"/>
  <c r="L240" i="18"/>
  <c r="L244" i="18"/>
  <c r="L248" i="18"/>
  <c r="L252" i="18"/>
  <c r="L256" i="18"/>
  <c r="L260" i="18"/>
  <c r="L264" i="18"/>
  <c r="L121" i="18"/>
  <c r="L145" i="18"/>
  <c r="L149" i="18"/>
  <c r="L153" i="18"/>
  <c r="L157" i="18"/>
  <c r="L161" i="18"/>
  <c r="L165" i="18"/>
  <c r="L169" i="18"/>
  <c r="L173" i="18"/>
  <c r="L177" i="18"/>
  <c r="L181" i="18"/>
  <c r="L193" i="18"/>
  <c r="L217" i="18"/>
  <c r="L221" i="18"/>
  <c r="L225" i="18"/>
  <c r="L265" i="18"/>
  <c r="L125" i="18"/>
  <c r="L205" i="18"/>
  <c r="L229" i="18"/>
  <c r="L233" i="18"/>
  <c r="L237" i="18"/>
  <c r="L241" i="18"/>
  <c r="L245" i="18"/>
  <c r="L249" i="18"/>
  <c r="L253" i="18"/>
  <c r="L257" i="18"/>
  <c r="L261" i="18"/>
  <c r="L129" i="18"/>
  <c r="L197" i="18"/>
  <c r="L90" i="18"/>
  <c r="L114" i="18"/>
  <c r="L138" i="18"/>
  <c r="L158" i="18"/>
  <c r="L182" i="18"/>
  <c r="L113" i="18"/>
  <c r="L137" i="18"/>
  <c r="L185" i="18"/>
  <c r="L209" i="18"/>
  <c r="L70" i="18"/>
  <c r="L78" i="18"/>
  <c r="L94" i="18"/>
  <c r="L106" i="18"/>
  <c r="L118" i="18"/>
  <c r="L130" i="18"/>
  <c r="L142" i="18"/>
  <c r="L150" i="18"/>
  <c r="L166" i="18"/>
  <c r="L170" i="18"/>
  <c r="L178" i="18"/>
  <c r="L186" i="18"/>
  <c r="L190" i="18"/>
  <c r="L194" i="18"/>
  <c r="L198" i="18"/>
  <c r="L202" i="18"/>
  <c r="L206" i="18"/>
  <c r="L210" i="18"/>
  <c r="L214" i="18"/>
  <c r="L218" i="18"/>
  <c r="L222" i="18"/>
  <c r="L226" i="18"/>
  <c r="L266" i="18"/>
  <c r="L101" i="18"/>
  <c r="L133" i="18"/>
  <c r="L201" i="18"/>
  <c r="L82" i="18"/>
  <c r="L102" i="18"/>
  <c r="L122" i="18"/>
  <c r="L134" i="18"/>
  <c r="L146" i="18"/>
  <c r="L154" i="18"/>
  <c r="L174" i="18"/>
  <c r="L230" i="18"/>
  <c r="L234" i="18"/>
  <c r="L238" i="18"/>
  <c r="L242" i="18"/>
  <c r="L246" i="18"/>
  <c r="L250" i="18"/>
  <c r="L254" i="18"/>
  <c r="L258" i="18"/>
  <c r="L262" i="18"/>
  <c r="L117" i="18"/>
  <c r="L141" i="18"/>
  <c r="L189" i="18"/>
  <c r="L213" i="18"/>
  <c r="L74" i="18"/>
  <c r="L86" i="18"/>
  <c r="L98" i="18"/>
  <c r="L110" i="18"/>
  <c r="L126" i="18"/>
  <c r="L162" i="18"/>
  <c r="L71" i="18"/>
  <c r="L75" i="18"/>
  <c r="L79" i="18"/>
  <c r="L83" i="18"/>
  <c r="L87" i="18"/>
  <c r="L91" i="18"/>
  <c r="L95" i="18"/>
  <c r="L99" i="18"/>
  <c r="L103" i="18"/>
  <c r="L107" i="18"/>
  <c r="L111" i="18"/>
  <c r="L115" i="18"/>
  <c r="L119" i="18"/>
  <c r="L123" i="18"/>
  <c r="L127" i="18"/>
  <c r="L131" i="18"/>
  <c r="L135" i="18"/>
  <c r="L139" i="18"/>
  <c r="L143" i="18"/>
  <c r="L147" i="18"/>
  <c r="L151" i="18"/>
  <c r="L155" i="18"/>
  <c r="L159" i="18"/>
  <c r="L163" i="18"/>
  <c r="L167" i="18"/>
  <c r="L171" i="18"/>
  <c r="L175" i="18"/>
  <c r="L179" i="18"/>
  <c r="L183" i="18"/>
  <c r="L187" i="18"/>
  <c r="L191" i="18"/>
  <c r="L195" i="18"/>
  <c r="L199" i="18"/>
  <c r="L203" i="18"/>
  <c r="L207" i="18"/>
  <c r="L211" i="18"/>
  <c r="L215" i="18"/>
  <c r="L219" i="18"/>
  <c r="L223" i="18"/>
  <c r="M20" i="18"/>
  <c r="M19" i="18"/>
  <c r="P19" i="18"/>
  <c r="P20" i="18"/>
  <c r="M18" i="18"/>
  <c r="M17" i="18"/>
  <c r="M15" i="18"/>
  <c r="P18" i="18"/>
  <c r="P17" i="18"/>
  <c r="P21" i="18"/>
  <c r="P14" i="18"/>
  <c r="P15" i="18"/>
  <c r="M16" i="18"/>
  <c r="P16" i="18"/>
  <c r="K267" i="18"/>
  <c r="K13" i="18"/>
  <c r="M67" i="18"/>
  <c r="M267" i="18" l="1"/>
  <c r="M13" i="18"/>
  <c r="C2" i="3" l="1"/>
  <c r="C3" i="3" l="1"/>
  <c r="L67" i="18" l="1"/>
  <c r="M270" i="18"/>
  <c r="O68" i="18" l="1"/>
  <c r="P68" i="18" s="1"/>
  <c r="O67" i="18"/>
  <c r="O266" i="18"/>
  <c r="O122" i="18"/>
  <c r="O214" i="18"/>
  <c r="O185" i="18"/>
  <c r="O253" i="18"/>
  <c r="O109" i="18"/>
  <c r="O166" i="18"/>
  <c r="O221" i="18"/>
  <c r="O264" i="18"/>
  <c r="O120" i="18"/>
  <c r="O190" i="18"/>
  <c r="O209" i="18"/>
  <c r="O249" i="18"/>
  <c r="O105" i="18"/>
  <c r="O152" i="18"/>
  <c r="O150" i="18"/>
  <c r="O135" i="18"/>
  <c r="O161" i="18"/>
  <c r="O93" i="18"/>
  <c r="O114" i="18"/>
  <c r="O113" i="18"/>
  <c r="O233" i="18"/>
  <c r="O149" i="18"/>
  <c r="O255" i="18"/>
  <c r="O112" i="18"/>
  <c r="O144" i="18"/>
  <c r="O79" i="18"/>
  <c r="O238" i="18"/>
  <c r="O254" i="18"/>
  <c r="O110" i="18"/>
  <c r="O178" i="18"/>
  <c r="O137" i="18"/>
  <c r="O241" i="18"/>
  <c r="O97" i="18"/>
  <c r="O142" i="18"/>
  <c r="O173" i="18"/>
  <c r="O252" i="18"/>
  <c r="O108" i="18"/>
  <c r="O154" i="18"/>
  <c r="O237" i="18"/>
  <c r="O140" i="18"/>
  <c r="O99" i="18"/>
  <c r="O225" i="18"/>
  <c r="O128" i="18"/>
  <c r="O260" i="18"/>
  <c r="O101" i="18"/>
  <c r="O160" i="18"/>
  <c r="O71" i="18"/>
  <c r="O121" i="18"/>
  <c r="O117" i="18"/>
  <c r="O242" i="18"/>
  <c r="O98" i="18"/>
  <c r="O130" i="18"/>
  <c r="O89" i="18"/>
  <c r="O229" i="18"/>
  <c r="O85" i="18"/>
  <c r="O106" i="18"/>
  <c r="O125" i="18"/>
  <c r="O240" i="18"/>
  <c r="O96" i="18"/>
  <c r="O118" i="18"/>
  <c r="O81" i="18"/>
  <c r="O92" i="18"/>
  <c r="O199" i="18"/>
  <c r="O123" i="18"/>
  <c r="O129" i="18"/>
  <c r="O90" i="18"/>
  <c r="O210" i="18"/>
  <c r="O230" i="18"/>
  <c r="O86" i="18"/>
  <c r="O94" i="18"/>
  <c r="O244" i="18"/>
  <c r="O217" i="18"/>
  <c r="O73" i="18"/>
  <c r="O70" i="18"/>
  <c r="O77" i="18"/>
  <c r="O228" i="18"/>
  <c r="O84" i="18"/>
  <c r="O82" i="18"/>
  <c r="O256" i="18"/>
  <c r="O213" i="18"/>
  <c r="O69" i="18"/>
  <c r="P69" i="18" s="1"/>
  <c r="O116" i="18"/>
  <c r="O197" i="18"/>
  <c r="O259" i="18"/>
  <c r="O248" i="18"/>
  <c r="O258" i="18"/>
  <c r="O200" i="18"/>
  <c r="O87" i="18"/>
  <c r="O202" i="18"/>
  <c r="O261" i="18"/>
  <c r="O218" i="18"/>
  <c r="O74" i="18"/>
  <c r="O196" i="18"/>
  <c r="O205" i="18"/>
  <c r="O251" i="18"/>
  <c r="O235" i="18"/>
  <c r="O220" i="18"/>
  <c r="O216" i="18"/>
  <c r="O72" i="18"/>
  <c r="O247" i="18"/>
  <c r="O184" i="18"/>
  <c r="O201" i="18"/>
  <c r="O104" i="18"/>
  <c r="O257" i="18"/>
  <c r="O163" i="18"/>
  <c r="O133" i="18"/>
  <c r="O134" i="18"/>
  <c r="O78" i="18"/>
  <c r="O206" i="18"/>
  <c r="O239" i="18"/>
  <c r="O151" i="18"/>
  <c r="O148" i="18"/>
  <c r="O193" i="18"/>
  <c r="O215" i="18"/>
  <c r="O187" i="18"/>
  <c r="O172" i="18"/>
  <c r="O204" i="18"/>
  <c r="O263" i="18"/>
  <c r="O211" i="18"/>
  <c r="O136" i="18"/>
  <c r="O189" i="18"/>
  <c r="O236" i="18"/>
  <c r="O146" i="18"/>
  <c r="O132" i="18"/>
  <c r="O194" i="18"/>
  <c r="O227" i="18"/>
  <c r="O103" i="18"/>
  <c r="O100" i="18"/>
  <c r="O181" i="18"/>
  <c r="O191" i="18"/>
  <c r="O139" i="18"/>
  <c r="O124" i="18"/>
  <c r="O192" i="18"/>
  <c r="O203" i="18"/>
  <c r="O175" i="18"/>
  <c r="O88" i="18"/>
  <c r="O177" i="18"/>
  <c r="O224" i="18"/>
  <c r="O80" i="18"/>
  <c r="O232" i="18"/>
  <c r="O153" i="18"/>
  <c r="O262" i="18"/>
  <c r="O243" i="18"/>
  <c r="O75" i="18"/>
  <c r="O164" i="18"/>
  <c r="O182" i="18"/>
  <c r="O179" i="18"/>
  <c r="O246" i="18"/>
  <c r="O231" i="18"/>
  <c r="O169" i="18"/>
  <c r="O155" i="18"/>
  <c r="O91" i="18"/>
  <c r="O76" i="18"/>
  <c r="O180" i="18"/>
  <c r="O167" i="18"/>
  <c r="O127" i="18"/>
  <c r="O207" i="18"/>
  <c r="O165" i="18"/>
  <c r="O212" i="18"/>
  <c r="O223" i="18"/>
  <c r="O208" i="18"/>
  <c r="O234" i="18"/>
  <c r="O138" i="18"/>
  <c r="O126" i="18"/>
  <c r="O245" i="18"/>
  <c r="O170" i="18"/>
  <c r="O143" i="18"/>
  <c r="O198" i="18"/>
  <c r="O183" i="18"/>
  <c r="O157" i="18"/>
  <c r="O131" i="18"/>
  <c r="O222" i="18"/>
  <c r="O219" i="18"/>
  <c r="O168" i="18"/>
  <c r="O119" i="18"/>
  <c r="O159" i="18"/>
  <c r="O250" i="18"/>
  <c r="O176" i="18"/>
  <c r="O265" i="18"/>
  <c r="O195" i="18"/>
  <c r="O158" i="18"/>
  <c r="O107" i="18"/>
  <c r="O162" i="18"/>
  <c r="O147" i="18"/>
  <c r="O145" i="18"/>
  <c r="O95" i="18"/>
  <c r="O174" i="18"/>
  <c r="O171" i="18"/>
  <c r="O156" i="18"/>
  <c r="O83" i="18"/>
  <c r="O186" i="18"/>
  <c r="O111" i="18"/>
  <c r="O141" i="18"/>
  <c r="O188" i="18"/>
  <c r="O102" i="18"/>
  <c r="O115" i="18"/>
  <c r="O226" i="18"/>
  <c r="P67" i="18"/>
  <c r="M271" i="18"/>
  <c r="M272" i="18" s="1"/>
  <c r="M274" i="18" l="1"/>
  <c r="P13" i="18" l="1"/>
  <c r="P267" i="18"/>
  <c r="M276" i="18"/>
  <c r="C4" i="3"/>
</calcChain>
</file>

<file path=xl/sharedStrings.xml><?xml version="1.0" encoding="utf-8"?>
<sst xmlns="http://schemas.openxmlformats.org/spreadsheetml/2006/main" count="396" uniqueCount="263">
  <si>
    <t>Secondment</t>
  </si>
  <si>
    <t>Resource Types</t>
  </si>
  <si>
    <r>
      <rPr>
        <b/>
        <sz val="14"/>
        <color theme="1"/>
        <rFont val="Calibri"/>
        <family val="2"/>
        <scheme val="minor"/>
      </rPr>
      <t>Daily rate</t>
    </r>
    <r>
      <rPr>
        <sz val="14"/>
        <color theme="1"/>
        <rFont val="Calibri"/>
        <family val="2"/>
        <scheme val="minor"/>
      </rPr>
      <t xml:space="preserve"> </t>
    </r>
    <r>
      <rPr>
        <sz val="11"/>
        <color theme="1"/>
        <rFont val="Calibri"/>
        <family val="2"/>
        <scheme val="minor"/>
      </rPr>
      <t xml:space="preserve">(ex GST) </t>
    </r>
  </si>
  <si>
    <t>Name</t>
  </si>
  <si>
    <t>Role</t>
  </si>
  <si>
    <t>Signature</t>
  </si>
  <si>
    <t>Date</t>
  </si>
  <si>
    <t>Description</t>
  </si>
  <si>
    <t>Index</t>
  </si>
  <si>
    <t>Value</t>
  </si>
  <si>
    <t>Standardised NSW Government Role Type1</t>
  </si>
  <si>
    <t>Engagement Type</t>
  </si>
  <si>
    <t>Graduate/Analyst</t>
  </si>
  <si>
    <t>Professional / Consultant</t>
  </si>
  <si>
    <t>Senior Professional / Senior Consultant</t>
  </si>
  <si>
    <t>Associate / Manager</t>
  </si>
  <si>
    <t>Principal / Senior Manager</t>
  </si>
  <si>
    <t>Senior Principal / Director</t>
  </si>
  <si>
    <t>Executive/ Partner</t>
  </si>
  <si>
    <t>Pricing Model</t>
  </si>
  <si>
    <t>Program and Project Management</t>
  </si>
  <si>
    <t>Project Governance</t>
  </si>
  <si>
    <t>Risk Management</t>
  </si>
  <si>
    <t>Business Case and Economics</t>
  </si>
  <si>
    <t>Service Strategy and Planning</t>
  </si>
  <si>
    <t>Graduate / Analyst</t>
  </si>
  <si>
    <t>Performs data gathering and analysis with technical skills. Low level of industry knowledge.  Works under supervision by more senior team members.</t>
  </si>
  <si>
    <t>0-2</t>
  </si>
  <si>
    <t>Higher level technical skills, broader experience base, business process &amp; industry knowledge.  Requires limited supervision and may lead analyst/ graduate.</t>
  </si>
  <si>
    <t>Junior management level, specialist technical and subject matter expertise; leads more complex engagements and manages assignment schedules and resource allocation. Ability to lead at client meetings and choose an appropriate solution in responding to a client’s needs.  Authors proposals and pitches.</t>
  </si>
  <si>
    <t>8+</t>
  </si>
  <si>
    <t xml:space="preserve">Senior employee with significant specialist expertise and team leadership capabilities. Practice lead with project management, consulting and facilitation skills and high quality written comms skills including proposals, reports, contractual letters and project plans.   </t>
  </si>
  <si>
    <t>10+</t>
  </si>
  <si>
    <t>15+</t>
  </si>
  <si>
    <t>Alternately: SME / Domain expert with deep technical skills but limited leadership responsibility</t>
  </si>
  <si>
    <t>Senior Management member and highly experienced practitioner with a broad range of experience within the industry. Provides strategic advice and manages overall commercial strategy. Manages senior client relationships at a strategic level.</t>
  </si>
  <si>
    <t>Resource type</t>
  </si>
  <si>
    <t>Communication and Stakeholder Engagement</t>
  </si>
  <si>
    <t>IA Service Type</t>
  </si>
  <si>
    <t>Rate after Discounts</t>
  </si>
  <si>
    <t>Total</t>
  </si>
  <si>
    <t>Discounts</t>
  </si>
  <si>
    <t>Total secondment Discount</t>
  </si>
  <si>
    <t>Total Contract Size Discount</t>
  </si>
  <si>
    <t>Contract Size</t>
  </si>
  <si>
    <t>Secondment Discount</t>
  </si>
  <si>
    <r>
      <t>Contract Size discount structure (%) for above</t>
    </r>
    <r>
      <rPr>
        <b/>
        <sz val="12"/>
        <rFont val="Calibri"/>
        <family val="2"/>
        <scheme val="minor"/>
      </rPr>
      <t xml:space="preserve"> $5M </t>
    </r>
  </si>
  <si>
    <t>&gt; 25%</t>
  </si>
  <si>
    <t>What do the highlighted colours in the cells mean:</t>
  </si>
  <si>
    <t>Evaluates prospective alternatives to meet the service need, comparing alignment with objectives, socio-economic  impact, feasibility, financial appraisal and funding alternatives, delivery model and risks. Includes the definition of project objectives, scope, purpose, deliverables and peer review assessment.</t>
  </si>
  <si>
    <t>Supplier sign-off</t>
  </si>
  <si>
    <t>2-4</t>
  </si>
  <si>
    <t>4-8</t>
  </si>
  <si>
    <t>Establishes program/project leadership and executes program/project plans, monitoring and controlling the development of the program/project according to Cost Management plans and Stakeholders and Communication Management plans. The service also includes project initiation, contract management and administration and peer review assessment.</t>
  </si>
  <si>
    <t>Designs and establishes a framework for decision making in Infrastructure Programs and Projects. Includes approval pathways, quality assurance mechanisms, stakeholder management approaches, points of accountability. Includes executing processes to oversee program and project progress, and providing peer review assessment.</t>
  </si>
  <si>
    <t>Identifies, evaluates and manages project risks by designing the risk management strategy and executing risk management plans. Includes identifying, implementing and monitoring mitigation measures needed to prevent exposure to risk, managing and operating risk register and ensuring appropriate communication to project stakeholders. Contributes to planning and project management activities within a larger project or program, and provides peer review assessment.</t>
  </si>
  <si>
    <t>Infrastructure Advisory Standard Commercial Framework Pricing Template</t>
  </si>
  <si>
    <t>Daily Rate Legend - comparison with the recommended IA SCF (% above IA SCF)</t>
  </si>
  <si>
    <t>Organisation Name</t>
  </si>
  <si>
    <t>ABN</t>
  </si>
  <si>
    <t>Assumptions/Comments</t>
  </si>
  <si>
    <t>Optional Field 2</t>
  </si>
  <si>
    <t>Optional Field 3</t>
  </si>
  <si>
    <t>Hidden cells (optional fields) -&gt;</t>
  </si>
  <si>
    <t>&lt;= 10%</t>
  </si>
  <si>
    <t>RFT ID</t>
  </si>
  <si>
    <t>Project Stage</t>
  </si>
  <si>
    <r>
      <rPr>
        <b/>
        <sz val="11"/>
        <color theme="1"/>
        <rFont val="Calibri"/>
        <family val="2"/>
        <scheme val="minor"/>
      </rPr>
      <t>Step 1.</t>
    </r>
    <r>
      <rPr>
        <sz val="11"/>
        <color theme="1"/>
        <rFont val="Calibri"/>
        <family val="2"/>
        <scheme val="minor"/>
      </rPr>
      <t xml:space="preserve"> Insert RFT ID</t>
    </r>
  </si>
  <si>
    <r>
      <rPr>
        <b/>
        <sz val="11"/>
        <color theme="1"/>
        <rFont val="Calibri"/>
        <family val="2"/>
        <scheme val="minor"/>
      </rPr>
      <t>Step 2.</t>
    </r>
    <r>
      <rPr>
        <sz val="11"/>
        <color theme="1"/>
        <rFont val="Calibri"/>
        <family val="2"/>
        <scheme val="minor"/>
      </rPr>
      <t xml:space="preserve"> Select the pricing model applicable to engagement type</t>
    </r>
  </si>
  <si>
    <r>
      <rPr>
        <b/>
        <sz val="11"/>
        <color theme="1"/>
        <rFont val="Calibri"/>
        <family val="2"/>
        <scheme val="minor"/>
      </rPr>
      <t>Step 3.</t>
    </r>
    <r>
      <rPr>
        <sz val="11"/>
        <color theme="1"/>
        <rFont val="Calibri"/>
        <family val="2"/>
        <scheme val="minor"/>
      </rPr>
      <t xml:space="preserve"> Enter estimated engagement start and end dates in the following format DD/MM/YYYY</t>
    </r>
  </si>
  <si>
    <t>To use this template, please follow these steps on tab 'S.1 Pricing &amp; Resource Mix':</t>
  </si>
  <si>
    <r>
      <rPr>
        <b/>
        <sz val="14"/>
        <color theme="1"/>
        <rFont val="Calibri"/>
        <family val="2"/>
        <scheme val="minor"/>
      </rPr>
      <t>Duration</t>
    </r>
    <r>
      <rPr>
        <b/>
        <sz val="11"/>
        <color theme="1"/>
        <rFont val="Calibri"/>
        <family val="2"/>
        <scheme val="minor"/>
      </rPr>
      <t xml:space="preserve"> 
</t>
    </r>
    <r>
      <rPr>
        <sz val="8"/>
        <color theme="1"/>
        <rFont val="Calibri"/>
        <family val="2"/>
        <scheme val="minor"/>
      </rPr>
      <t>(working days)</t>
    </r>
  </si>
  <si>
    <t>Expenses details (optional)</t>
  </si>
  <si>
    <t>Estimated days (% of total project duration)</t>
  </si>
  <si>
    <t>Stage Name</t>
  </si>
  <si>
    <t>Stage description / Key activities</t>
  </si>
  <si>
    <t>Stage duration (weeks)</t>
  </si>
  <si>
    <t>Project Stages</t>
  </si>
  <si>
    <t>Resources Breakdown</t>
  </si>
  <si>
    <r>
      <rPr>
        <b/>
        <sz val="11"/>
        <color theme="1"/>
        <rFont val="Calibri"/>
        <family val="2"/>
        <scheme val="minor"/>
      </rPr>
      <t>Step 5.</t>
    </r>
    <r>
      <rPr>
        <sz val="11"/>
        <color theme="1"/>
        <rFont val="Calibri"/>
        <family val="2"/>
        <scheme val="minor"/>
      </rPr>
      <t xml:space="preserve"> Provide resources information. Starting with project stage (dropdown from stages provided on step 4)</t>
    </r>
  </si>
  <si>
    <r>
      <rPr>
        <b/>
        <sz val="11"/>
        <color theme="1"/>
        <rFont val="Calibri"/>
        <family val="2"/>
        <scheme val="minor"/>
      </rPr>
      <t>Step 4.</t>
    </r>
    <r>
      <rPr>
        <sz val="11"/>
        <color theme="1"/>
        <rFont val="Calibri"/>
        <family val="2"/>
        <scheme val="minor"/>
      </rPr>
      <t xml:space="preserve"> Provide project stages information: Project Stage, Stage Name, Optional Fields 1, 2 and 3 (unhide columns 'E' to 'G' by clicking on '+'), Stage description / Key activities, Stage duration (weeks)</t>
    </r>
  </si>
  <si>
    <r>
      <rPr>
        <b/>
        <sz val="11"/>
        <color theme="1"/>
        <rFont val="Calibri"/>
        <family val="2"/>
        <scheme val="minor"/>
      </rPr>
      <t>Step 9.</t>
    </r>
    <r>
      <rPr>
        <sz val="11"/>
        <color theme="1"/>
        <rFont val="Calibri"/>
        <family val="2"/>
        <scheme val="minor"/>
      </rPr>
      <t xml:space="preserve"> Select resource type from the drop down menu</t>
    </r>
  </si>
  <si>
    <r>
      <rPr>
        <b/>
        <sz val="11"/>
        <color theme="1"/>
        <rFont val="Calibri"/>
        <family val="2"/>
        <scheme val="minor"/>
      </rPr>
      <t>Step 10.</t>
    </r>
    <r>
      <rPr>
        <sz val="11"/>
        <color theme="1"/>
        <rFont val="Calibri"/>
        <family val="2"/>
        <scheme val="minor"/>
      </rPr>
      <t xml:space="preserve"> Select whether the resource is a secondment or not</t>
    </r>
  </si>
  <si>
    <r>
      <rPr>
        <b/>
        <sz val="11"/>
        <color theme="1"/>
        <rFont val="Calibri"/>
        <family val="2"/>
        <scheme val="minor"/>
      </rPr>
      <t>Step 13.</t>
    </r>
    <r>
      <rPr>
        <sz val="11"/>
        <color theme="1"/>
        <rFont val="Calibri"/>
        <family val="2"/>
        <scheme val="minor"/>
      </rPr>
      <t xml:space="preserve"> Provide discount rate as % for secondment and contract size, if applicable</t>
    </r>
  </si>
  <si>
    <r>
      <rPr>
        <b/>
        <sz val="11"/>
        <color theme="1"/>
        <rFont val="Calibri"/>
        <family val="2"/>
        <scheme val="minor"/>
      </rPr>
      <t xml:space="preserve">Step 15. </t>
    </r>
    <r>
      <rPr>
        <sz val="11"/>
        <color theme="1"/>
        <rFont val="Calibri"/>
        <family val="2"/>
        <scheme val="minor"/>
      </rPr>
      <t>Input assumptions/comments</t>
    </r>
  </si>
  <si>
    <r>
      <rPr>
        <b/>
        <sz val="11"/>
        <color theme="1"/>
        <rFont val="Calibri"/>
        <family val="2"/>
        <scheme val="minor"/>
      </rPr>
      <t xml:space="preserve">Step 16. </t>
    </r>
    <r>
      <rPr>
        <sz val="11"/>
        <color theme="1"/>
        <rFont val="Calibri"/>
        <family val="2"/>
        <scheme val="minor"/>
      </rPr>
      <t>Sign-off</t>
    </r>
  </si>
  <si>
    <r>
      <rPr>
        <b/>
        <sz val="14"/>
        <color theme="1"/>
        <rFont val="Calibri"/>
        <family val="2"/>
        <scheme val="minor"/>
      </rPr>
      <t>Estimated resource days</t>
    </r>
    <r>
      <rPr>
        <sz val="12"/>
        <color theme="1"/>
        <rFont val="Calibri"/>
        <family val="2"/>
        <scheme val="minor"/>
      </rPr>
      <t xml:space="preserve">
</t>
    </r>
    <r>
      <rPr>
        <sz val="8"/>
        <color theme="1"/>
        <rFont val="Calibri"/>
        <family val="2"/>
        <scheme val="minor"/>
      </rPr>
      <t>(1 day = 8 hrs)</t>
    </r>
  </si>
  <si>
    <t>Project Control and Scheduling</t>
  </si>
  <si>
    <t>Design Management</t>
  </si>
  <si>
    <t>Transaction Management</t>
  </si>
  <si>
    <t>Contract and Financial Management</t>
  </si>
  <si>
    <r>
      <rPr>
        <b/>
        <sz val="11"/>
        <color theme="1"/>
        <rFont val="Calibri"/>
        <family val="2"/>
        <scheme val="minor"/>
      </rPr>
      <t xml:space="preserve">Step 14. </t>
    </r>
    <r>
      <rPr>
        <sz val="11"/>
        <color theme="1"/>
        <rFont val="Calibri"/>
        <family val="2"/>
        <scheme val="minor"/>
      </rPr>
      <t>Input estimated expenses. Supplier have option to add additional sheet if they need to provide details of reimbursable expenses.</t>
    </r>
  </si>
  <si>
    <t>Minimum years of relevant experience guide*</t>
  </si>
  <si>
    <t xml:space="preserve">Field team leadership role, moderate level of technical and subject matter expertise. Further competencies include critical thinking and comms skills and ability to lead simple engagements  </t>
  </si>
  <si>
    <t>Management member and experienced practitioner within the industry. Provides strategic and technical advice and leads technical teams. Key in sales activity and client relationship management</t>
  </si>
  <si>
    <t>Infrastructure Advisory Service Type</t>
  </si>
  <si>
    <t>Definitions</t>
  </si>
  <si>
    <t>Monitors cost and schedules, including conducting lifecycle cost analysis, Critical Path Method analysis and scheduling. It reviews and monitors project activities, generates progress against planned reports and recommends actions to recover schedule or improve efficiency.  Contributes to planning and project management activities within a larger project or program. Includes peer review assessment.</t>
  </si>
  <si>
    <t>Manages the design process including planning and initiating a design, managing and controlling the design process to meet specifications, budget and time constraints. Contributes to planning and project management activities within a larger project or program. Includes peer review assessment.</t>
  </si>
  <si>
    <t>Plans, executes and manages the procurement process required for successful project delivery across diverse delivery models including Design &amp; Construct (D&amp;C), Construct-only and PPP, by undertaking EOI management, evaluation and shortlisting, tender document preparation, bid and tender evaluation, negotiation and award. Includes peer review assessment.</t>
  </si>
  <si>
    <t>Asset and Facilities Management</t>
  </si>
  <si>
    <t>Dispute Management</t>
  </si>
  <si>
    <t>Property Acquisition and Valuation</t>
  </si>
  <si>
    <t>Cost Modelling and Planning</t>
  </si>
  <si>
    <t>Packaging and Delivery Strategy</t>
  </si>
  <si>
    <t>Traffic Modelling</t>
  </si>
  <si>
    <t>Civil Engineering</t>
  </si>
  <si>
    <t>Drafting, Visualisation and Digital Engineering</t>
  </si>
  <si>
    <t>Electrical Engineering</t>
  </si>
  <si>
    <t>Electronic and Communication Systems Engineering</t>
  </si>
  <si>
    <t>Geotechnical Engineering and Hydrology</t>
  </si>
  <si>
    <t>Hydraulics Services</t>
  </si>
  <si>
    <t>Mechanical Engineering</t>
  </si>
  <si>
    <t>Structural Engineering</t>
  </si>
  <si>
    <t>Traffic and Transport Engineering</t>
  </si>
  <si>
    <t>Acoustics and Vibration</t>
  </si>
  <si>
    <t>Constructability</t>
  </si>
  <si>
    <t>Customer Experience</t>
  </si>
  <si>
    <t>Fire Services</t>
  </si>
  <si>
    <t>Human Factors</t>
  </si>
  <si>
    <t>Land Surveying / Spatial</t>
  </si>
  <si>
    <t>Rolling Stock</t>
  </si>
  <si>
    <t>Sustainability</t>
  </si>
  <si>
    <t>Systems Assurance / Reliability, Availability, Maintainability and Safety (RAMS)</t>
  </si>
  <si>
    <t>Track and Alignment</t>
  </si>
  <si>
    <t>Tunnel Ventilation</t>
  </si>
  <si>
    <t>Utilities Engineering</t>
  </si>
  <si>
    <t>Architecture</t>
  </si>
  <si>
    <t>Design Specialist</t>
  </si>
  <si>
    <t>Interior Design</t>
  </si>
  <si>
    <t>Landscape Architecture</t>
  </si>
  <si>
    <t>Urban Design</t>
  </si>
  <si>
    <t>Archaeology and Heritage</t>
  </si>
  <si>
    <t>Environmental Compliance, Audit and Due Diligence</t>
  </si>
  <si>
    <t>Environmental Impact Assessment</t>
  </si>
  <si>
    <t>Health and Safety Advisory and Compliance</t>
  </si>
  <si>
    <t>Commissioning</t>
  </si>
  <si>
    <t>Asset Inspection</t>
  </si>
  <si>
    <t>Compliance and Assurance</t>
  </si>
  <si>
    <t>Independent Certification and Site Surveillance</t>
  </si>
  <si>
    <t>Planning Advisory Consulting</t>
  </si>
  <si>
    <t>Engineering Design and Advisory</t>
  </si>
  <si>
    <t>Manufacturing Processes Engineering</t>
  </si>
  <si>
    <t>Security</t>
  </si>
  <si>
    <t>Management and Governance</t>
  </si>
  <si>
    <t>Architecture and Design Advisory</t>
  </si>
  <si>
    <t>Stakeholder Relations and Communications</t>
  </si>
  <si>
    <t>Marketing and Campaign Management</t>
  </si>
  <si>
    <t>Environmental, Health and Safety Services</t>
  </si>
  <si>
    <t>Environmental Advisory, Sustainability and Resilience</t>
  </si>
  <si>
    <t>Quality and Assurance Services</t>
  </si>
  <si>
    <t>Architecture Design and Advisory</t>
  </si>
  <si>
    <t xml:space="preserve">The consultant in this capability demonstrates specialised skill and experience to design new buildings and structures, refurbishment and interior fitout of existing buildings and adaptive reuse of heritage buildings. Technical services include site based master planning, concept design and feasibility, architectural documentation for construction, coordination of sub consultants. Key skills may also include architectural research, preparation of return briefs and strategic thinking. </t>
  </si>
  <si>
    <t>Provides specialist advice on design aspects for Education, Health and Transport infrastructure</t>
  </si>
  <si>
    <t>Designs indoor spaces for functionality, safety and aesthetics.</t>
  </si>
  <si>
    <t>The consultant in this capability demonstrates specialised skill and experience to analyse, strategies and design outdoor environments, including public space, open space and recreation, green infrastructure and corridors, parks, landmarks and outdoor structures. Technical services include spatial master planning, concept design and architectural documentation for landscape projects, rehabilitation strategies, wayfinding strategies, horticultural and arboriculturally advice, implementation plans. A key skill is to integrate and balance environmental, social-behavioural and aesthetic outcomes for landscape projects.  </t>
  </si>
  <si>
    <t>Advises, analyses, designs and documents the urban environment and orderly development of communities including development feasibility, policy, strategy and research. Precinct based master planning, including strategic frameworks, spatial masterplans, statutory land use, implementation plans, and  infrastructure associated urban and precinct scale projects</t>
  </si>
  <si>
    <t>Analyses, models, designs, documents and monitors noise and vibration performance, ensuring design requirements are met. Services provided include reverberation and noise control, airborne sound insulation, impact sound isolation and structure-borne vibration control, acoustic optimisation and environmental noise assessments. Includes peer review assessment.</t>
  </si>
  <si>
    <t>Analyses, models, designs and documents civil structures such as bridges, dams, retaining walls, reservoirs, car parks, roads and costal structures. Includes peer review assessment.</t>
  </si>
  <si>
    <t>Advises on the constructability of the projects during pre-construction phase, balancing the various project and environmental constraints to achieve the project goals, including the extent to which the design of the building facilitates ease of construction, the effective and timely integration of construction knowledge into the conceptual planning, design, construction and project delivery process. Includes peer review assessment.</t>
  </si>
  <si>
    <t>Designs the end customer experience and interaction with the asset, visually, acoustically, communications touchpoints, and transactions.</t>
  </si>
  <si>
    <t>Converts engineering and architectural designs, plans, and layouts into a set of technical drawings. It includes manual sketches and/or virtual and digital models utilising design and drafting software applications and processes such as Building Information Modelling (BIM) for planning, designing, construction delivery and building operation and maintenance purposes. Includes peer review assessment.</t>
  </si>
  <si>
    <t>Analyses, models, designs and documents the requirements for indoor and outdoor lighting, power, HV/LV reticulation and switchboards, control, uninterruptable power supplies, generators, fire detection and voice and data cabling for site services, architectural facilities and buildings for civil works. Includes peer review assessment.</t>
  </si>
  <si>
    <t>Analyses, models, designs and documents the requirements for electronic, communication and audio-visual systems required for all infrastructure asset types including rail systems, communications and signalling. Includes peer review assessment.</t>
  </si>
  <si>
    <t>Analyses, models, designs and documents all structural, mechanical, electrical and electronic services to attain required levels of fire satety compliant to relevant regulations. Includes advice in fire safety engineering, passive fire design, evacuation modelling and means of escape assessments, as well as peer review assessment.</t>
  </si>
  <si>
    <t>Investigates, analyses, models and reports on ground conditions, natural behaviour, slope stability, site conditions response to artificially changed conditions and capacity to support civil and architectural structures. </t>
  </si>
  <si>
    <t>Hydrology: Analyses and reports on movement, distribution and management of water and water resources, water quality testing and impact assessments.  Both subservices may include peer review assessment.</t>
  </si>
  <si>
    <t>Advises on systems and infrastructure safety, efficiency and comfortable for customers and employees to use and operate, applying structured analysis and human behaviour and performance science in the design phase</t>
  </si>
  <si>
    <t>Analyses, models, designs and documents rail track alignment including special track work such as turnouts, crossovers and diamond crossings in accordance to applicable codes and standards.</t>
  </si>
  <si>
    <t>Analyses, models, designs and documents tunnel ventilation, ensuring adequate material temperature and heat dissipation mechanism, adequate air quality, controlled spread of smoke in case of fire and reduced air temperatures to acceptable limits.</t>
  </si>
  <si>
    <t>Analyses, models, designs and documents hydraulic services within and around buildings and as site services to buildings, including water, sewerage, drainage, stormwater, town gas, LPG and fire hydrants and hose reels. Includes peer review assessment.</t>
  </si>
  <si>
    <t>Land Surveying: Determines accurate terrestrial or three-dimensional position of points and the distances and angles between them required to establish land maps, boundaries and locations.</t>
  </si>
  <si>
    <t>Spatial: Designs and develops spatial analytics using Geographic Information System (GIS). Both subservices may include peer review assessment.</t>
  </si>
  <si>
    <t>Manufacturing Processes Engineering  </t>
  </si>
  <si>
    <t>Analyses, models, designs and documents manufacturing systems and processes, including those used to process chemicals and materials. Includes peer review assessment.</t>
  </si>
  <si>
    <t>Analyses, models, designs and documents the requirements for air conditioning, heating, ventilation, domestic hot water, non- potable water, cool rooms, steam, medical/industrial gases, vertical transportation, building management and control systems for architectural facilities and buildings for civil works. Includes peer review assessment.</t>
  </si>
  <si>
    <t>Analyses, models, designs, documents and supervises manufacturing process and installation of rail vehicles, including locomotives, carriages, wagons and multiple units. Includes routine maintenance and quality and safety standards certification.</t>
  </si>
  <si>
    <t>Analyses, models, designs and documents security systems, including site inspection, training and commissioning of those required for Correctional Centres, Court Houses, Police Stations and Juvenile Justice Centres. </t>
  </si>
  <si>
    <t>Advises on engineering design and construction materials for counter-terrorism measures and general infrastructure safety and security, including suicide prevention (compliance with the Security Industry Act 1997) . Includes peer review assessment.</t>
  </si>
  <si>
    <t>Analyses, models, designs and documents the structural components of buildings, such as footings, beams, floors, facade, roof structure walls, columns and roadworks, hydraulic and stormwater designs associated with buildings. Includes peer review assessment.</t>
  </si>
  <si>
    <t>Advises on buildings and structure design and construction to optimise the use of energy, materials, and limit waste to achieve sustainable outcomes - absolute and relative to the relevant standards.</t>
  </si>
  <si>
    <t xml:space="preserve">Analyses potential scenarios of service failures and disruptions and their possible costs to develop strategies to reduce those risks and ensure assets remain reliable, maintainable, available and safe for use. </t>
  </si>
  <si>
    <t xml:space="preserve">Defines, captures, validates and verifies operational and safety requirements, manages changes and validates their acceptance and compliance with operational and safety standards and the authority. </t>
  </si>
  <si>
    <t>Analyses, models, designs and documents the operation of traffic and transport infrastructure including specialist advice on intelligent transport systems. Includes peer review assessment.</t>
  </si>
  <si>
    <t>Models and estimates costs, including quantity surveying and resource estimation.  Conducts benchmarking, establishes cost management plans and provides peer review assessment.</t>
  </si>
  <si>
    <t>Advises on historic buildings, historical connections, ethnicity, craft activities, aboriginal and non-aboriginal, customs and traditions, belief systems and sacred space,  identifying items of historical and cultural significance and the risks and constraints they impose on projects. High qulality analysis report on conservation and excavation work.</t>
  </si>
  <si>
    <t xml:space="preserve">Environmental Advisory, Sustainability and Resilience </t>
  </si>
  <si>
    <t xml:space="preserve">Advises on the environmental conditions affecting the infrastructure project, including bushfire modelling, flood modelling, weather analysis modelling including wind, rain and snow, seismic assessment, and terrestrial and aquatic ecology advice. </t>
  </si>
  <si>
    <t>Advices on strategy development in all aspects of environmental sustainability including reporting, communication, research activities and facilitates sustainability accreditations and certifications.</t>
  </si>
  <si>
    <t>Provides Infrastructure Resilience advice including disaster modelling, disaster preparedness, restoration remediation and redevelopment.</t>
  </si>
  <si>
    <t xml:space="preserve">Reviews the environmental performance of a project in achieving both legislative compliance and the organisation's environmental goals and objectives.  It includes developing and implementing Environmental Management Systems (EMS) as well as planning, managing and conducting environmental checks and audits as noise monitoring, air quality monitoring, hazardous materials, contaminated site investigation and occupational hygienist, and reporting and acting on the findings. </t>
  </si>
  <si>
    <t xml:space="preserve">Conducts environmental due diligence for commercial or real state acquisitions and selling. </t>
  </si>
  <si>
    <t xml:space="preserve">Evaluates the bio-diversity assessment and the likely environmental impacts of a proposed project or development. </t>
  </si>
  <si>
    <t xml:space="preserve">Advises on health and safety strategy and plans, assess worker risks, incorporating best practices and ensuring compliance with legislation to improve workplace environment. Includes on site training and conducts reviews, risk analysis, hazard elimination, engineering modification and incident investigations. </t>
  </si>
  <si>
    <t>Plans, acquires and manages project assets including land, buildings and equipment, vehicle fleet and security to contribute for the successful completion of the project, and provides peer review assessment.</t>
  </si>
  <si>
    <t xml:space="preserve">Manages the contract post-establishment including administering contract requirements on behalf of the client, interpreting and enforcing contract terms and conditions, monitoring contract progress, identifying and resolving any contract issues and managing the termination or renewal of the contract upon its expiration. Also included contract negotiation wheever required. </t>
  </si>
  <si>
    <t>Forecasts and manages the expenditures of the project, monitoring finances and identifying potential cost risks to prevent spend over budget by collaborating with both internal and external parties, from clients to stakeholders, and provides peer review assessment.</t>
  </si>
  <si>
    <t xml:space="preserve">Design Management </t>
  </si>
  <si>
    <t>Oversees and directs the resolution of disputes between the parties engaged in an infrastructure project or program.  Includes peer review assessment.</t>
  </si>
  <si>
    <t>Demonstrates and documents of the impact of a planned change or development through analysis, simulation and modelling of rail, highways, junctions, roadways, pathways and other transport infrastructure. Includes peer review assessment.</t>
  </si>
  <si>
    <t>Project Strategy and Project Planning</t>
  </si>
  <si>
    <t>Plans the strategy to split programs or projects into series of work packages suitable for obtaining tenders, contracting and risk transfer. Includes peer review assessment.</t>
  </si>
  <si>
    <t>The consultant in this capability will demonstrate the ability to establish a strategic planning vision that can be actioned through strategic plans and government policy frameworks. Propose and test strategic planning scenarios that recognise current conditions and anticipate long term change. Identify services needs and performance outcomes to be delivered by single or multiple assets, by asset portfolios or through masterplans (includes master planning services) at a range of scales. Communicate with diverse stakeholders to develop strategic planning proposals. Undertake peer review assessment and research as required.</t>
  </si>
  <si>
    <t>Condition assessment of the assets and its components, defects identification and scoping through trade qualified personnel, including building inspection and network condition assessment, with high risk inspection as well.</t>
  </si>
  <si>
    <t xml:space="preserve">Reviews, analyses and verifies that the infrastructure and its components are complete, tested and fit for operation to the client requirements.  Includes formal handover to the final owner or client, as-built drawings and operation and maintenance manuals. </t>
  </si>
  <si>
    <t>Advises, plans, directs and coordinates activities of a project ensuring compliance with legislative, ethical or regulatory standards within the project scope including BCA and access consulting. They are regulated by Fair Trading (in accordance with the Building &amp; Developer Certifier Act)</t>
  </si>
  <si>
    <t xml:space="preserve">Develops and executes construction verification, certification, monitoring and surveillance plans accordingly to construction contract. </t>
  </si>
  <si>
    <t>Inspects and approves building work ensuring compliance with approved building plans and building standards.</t>
  </si>
  <si>
    <t xml:space="preserve">Advises on planning permit pathways and processes for an infrastructure project, provides regulatory advice, conducts pre application investigations, prepares application documents, advises on planning authority relationship management and monitors application outcome. </t>
  </si>
  <si>
    <t>Identifies and implements integrated marketing activities and channels to reach campaign objectives as well as influence stakeholders utilizing both online and offline marketing communications tools and digital media channels.</t>
  </si>
  <si>
    <t>1) This pricing template is customised for services procured under Infrastructure Advisory
2) Supplier to complete this template and attach resource level breakdown when submitting bid for a contract
3) The template has conditional formats that indicate bids compared with recommended infrastructure advisory standard commercial framework</t>
  </si>
  <si>
    <t>Advises in management of organisational reputation with the external media or general public, reviewing and developing public relations strategies and planning.
Develops community and stakeholders engagement plans, speeches and presentations for internal/external use including technical writing and graphic design activities such as brochures, reports, maps and infographics and provides facilitation services. Develops responses and communication plans for the management of issues.Also includes workshop facilitation and report preparation.</t>
  </si>
  <si>
    <t>IA Engagement Type</t>
  </si>
  <si>
    <t>Charged price (After all discounts)</t>
  </si>
  <si>
    <t>Total price after discounts
(ex GST)</t>
  </si>
  <si>
    <t>Total price before discounts - Subtotal per stage
(ex GST)</t>
  </si>
  <si>
    <r>
      <t xml:space="preserve">Estimated days
</t>
    </r>
    <r>
      <rPr>
        <sz val="10"/>
        <color theme="1"/>
        <rFont val="Calibri"/>
        <family val="2"/>
        <scheme val="minor"/>
      </rPr>
      <t>(1 day = 8 hrs)</t>
    </r>
  </si>
  <si>
    <r>
      <t xml:space="preserve">Total price before discounts
</t>
    </r>
    <r>
      <rPr>
        <sz val="12"/>
        <color theme="1"/>
        <rFont val="Calibri"/>
        <family val="2"/>
        <scheme val="minor"/>
      </rPr>
      <t>(ex GST)</t>
    </r>
  </si>
  <si>
    <r>
      <rPr>
        <b/>
        <sz val="12"/>
        <color theme="1"/>
        <rFont val="Calibri"/>
        <family val="2"/>
        <scheme val="minor"/>
      </rPr>
      <t>Total price after discounts</t>
    </r>
    <r>
      <rPr>
        <sz val="12"/>
        <color theme="1"/>
        <rFont val="Calibri"/>
        <family val="2"/>
        <scheme val="minor"/>
      </rPr>
      <t xml:space="preserve">
(ex GST)</t>
    </r>
  </si>
  <si>
    <r>
      <t xml:space="preserve">Total Discount $ </t>
    </r>
    <r>
      <rPr>
        <sz val="10"/>
        <color theme="1"/>
        <rFont val="Calibri"/>
        <family val="2"/>
        <scheme val="minor"/>
      </rPr>
      <t>(ex GST)</t>
    </r>
  </si>
  <si>
    <r>
      <t xml:space="preserve">Maximum expenses estimated </t>
    </r>
    <r>
      <rPr>
        <sz val="10"/>
        <color theme="1"/>
        <rFont val="Calibri"/>
        <family val="2"/>
        <scheme val="minor"/>
      </rPr>
      <t>(ex GST) - **Recommeded maximum expenses is 7% of total engagement price after discount</t>
    </r>
  </si>
  <si>
    <r>
      <t xml:space="preserve">Total engagement price after discount </t>
    </r>
    <r>
      <rPr>
        <sz val="10"/>
        <color theme="1"/>
        <rFont val="Calibri"/>
        <family val="2"/>
        <scheme val="minor"/>
      </rPr>
      <t>(ex GST)</t>
    </r>
  </si>
  <si>
    <r>
      <t xml:space="preserve">Total engagement price after discount and expenses </t>
    </r>
    <r>
      <rPr>
        <sz val="10"/>
        <color theme="1"/>
        <rFont val="Calibri"/>
        <family val="2"/>
        <scheme val="minor"/>
      </rPr>
      <t>(ex GST)</t>
    </r>
  </si>
  <si>
    <t>Infrastructure Advisory Engagement Type</t>
  </si>
  <si>
    <t>Optional Field 1</t>
  </si>
  <si>
    <t>&lt;-- Click on the numbers to hide/unhide rows (1 = minimum visible rows; 5 = maximum visible rows)</t>
  </si>
  <si>
    <t>&gt;10% to &lt;=25%</t>
  </si>
  <si>
    <t>Discounts - comparison with the recommended IA SCF</t>
  </si>
  <si>
    <t>Below recommended</t>
  </si>
  <si>
    <t>Expenses - comparison with the recommended IA SCF</t>
  </si>
  <si>
    <t>Above recommended</t>
  </si>
  <si>
    <r>
      <rPr>
        <b/>
        <sz val="11"/>
        <color theme="1"/>
        <rFont val="Calibri"/>
        <family val="2"/>
        <scheme val="minor"/>
      </rPr>
      <t>Step 7.</t>
    </r>
    <r>
      <rPr>
        <sz val="11"/>
        <color theme="1"/>
        <rFont val="Calibri"/>
        <family val="2"/>
        <scheme val="minor"/>
      </rPr>
      <t xml:space="preserve">  Select service type from the drop down menu in </t>
    </r>
    <r>
      <rPr>
        <b/>
        <sz val="11"/>
        <color theme="1"/>
        <rFont val="Calibri"/>
        <family val="2"/>
        <scheme val="minor"/>
      </rPr>
      <t>IA service type</t>
    </r>
    <r>
      <rPr>
        <sz val="11"/>
        <color theme="1"/>
        <rFont val="Calibri"/>
        <family val="2"/>
        <scheme val="minor"/>
      </rPr>
      <t xml:space="preserve"> column. </t>
    </r>
  </si>
  <si>
    <t>Step 8 (Optional). Provide optional information on columns 'E' to 'G' by clicking on '+'. (E.g. resource name, Company role, stages descriptions, etc.)</t>
  </si>
  <si>
    <t>1. Manually entered resource daily rate will highlight to a colour (see legend) based on its variance from the recommended capped rates under the Infrastructure Advisory Standard Commercial Framework (IA SCF)
2. The cells with secondment and contract size discounts will turn Orange if lower than the recommended discounts under the IA SCF
3. The expense cell will turn Orange if above the recommended expense under the IA SCF</t>
  </si>
  <si>
    <t>Tips: 
1. All manual inputs fields are highlighted in yellow</t>
  </si>
  <si>
    <t>Terms</t>
  </si>
  <si>
    <t>Assignment</t>
  </si>
  <si>
    <t>Specific output is defined. Management of the project is the responsibility of the supplier and payment is triggered by milestones against deliverables. Risk of delivery is borne by supplier i.e. if  deliverables are not accepted by NSW Government then it is the supplier's responsibility to rectify at own cost. The pricing model could be Fixed Price, Outcome based Risk &amp; Reward or Time &amp; Material. Payment is triggered by delivery of defined services</t>
  </si>
  <si>
    <t>NSW Government is responsible for the management of the resource. The supplier is responsible for providing resources with the right skills, processes and systems and the payments are linked to days worked. Risk of delivery of output is borne by NSW Government i.e. if  deliverables are not as required then rectification is carried out at NSW Government expense (possibly using the same seconded resources). Payment is triggered by timesheet - days worked.</t>
  </si>
  <si>
    <t xml:space="preserve">The method used to determine the price for products and services. (e.g. Fixed Price,  Time and Materials, Outcome based Risk &amp; Reward) </t>
  </si>
  <si>
    <t>Fixed Price</t>
  </si>
  <si>
    <t>The price for an engagement is defined and agreed by both parties before the engagement starts based on a defined scope. This price is set (fixed) and is not affected by the actual amount of resources utilised during the life of the project.  Variations in scope or requirements after contract award may generate changes to the fixed price</t>
  </si>
  <si>
    <t>Time and Materials- Uncapped</t>
  </si>
  <si>
    <t>The cost for an engagement depends on the actual amount of resources required to achieve the desired outcomes and is variable. Commercials are agreed before the engagement starts at a rate level (cost per hour or day of a resource x the number of days). The supplier invoices the client for the full amount of resources utilised during a particular period. The engagement cost is not capped.</t>
  </si>
  <si>
    <t>Time and Materials- Capped</t>
  </si>
  <si>
    <t>The cost for an engagement depends on the actual amount of resources required to achieve the desired outcomes and is variable. Commercials are agreed before the engagement starts at a rate level (cost per hour or day of a resource x number of days ). The supplier invoices the client for the full amount of resources utilised during a particular period up to or equal to the agreed capped amount and cannot be exceeded. Engagement cost is capped as agreed between the parties in the contract.</t>
  </si>
  <si>
    <t>Outcome based Risk and Reward</t>
  </si>
  <si>
    <t>The cost for an engagement depends on the supplier’s ability to meet defined outcomes rather than for the actual resourcing requirements and expenses. The supplier is financially rewarded for exceeding expectations but risks penalty or non-payment if outcomes are not delivered. Outcomes based Risk/ Reward is often difficult to monitor and measure and may lead to disputes between parties.</t>
  </si>
  <si>
    <t>Daily</t>
  </si>
  <si>
    <t>A day is defined as 8 hours of work</t>
  </si>
  <si>
    <t>Table A.3 - Other Definitions</t>
  </si>
  <si>
    <t>Table A.2 Service Definitions</t>
  </si>
  <si>
    <t>Table A.1 Resource Types</t>
  </si>
  <si>
    <r>
      <rPr>
        <b/>
        <sz val="11"/>
        <color theme="1"/>
        <rFont val="Calibri"/>
        <family val="2"/>
        <scheme val="minor"/>
      </rPr>
      <t>Step 6.</t>
    </r>
    <r>
      <rPr>
        <sz val="11"/>
        <color theme="1"/>
        <rFont val="Calibri"/>
        <family val="2"/>
        <scheme val="minor"/>
      </rPr>
      <t xml:space="preserve"> Select category type  from the drop down menu in </t>
    </r>
    <r>
      <rPr>
        <b/>
        <sz val="11"/>
        <color theme="1"/>
        <rFont val="Calibri"/>
        <family val="2"/>
        <scheme val="minor"/>
      </rPr>
      <t>IA engagement</t>
    </r>
    <r>
      <rPr>
        <sz val="11"/>
        <color theme="1"/>
        <rFont val="Calibri"/>
        <family val="2"/>
        <scheme val="minor"/>
      </rPr>
      <t xml:space="preserve"> </t>
    </r>
    <r>
      <rPr>
        <b/>
        <sz val="11"/>
        <color theme="1"/>
        <rFont val="Calibri"/>
        <family val="2"/>
        <scheme val="minor"/>
      </rPr>
      <t>type</t>
    </r>
    <r>
      <rPr>
        <sz val="11"/>
        <color theme="1"/>
        <rFont val="Calibri"/>
        <family val="2"/>
        <scheme val="minor"/>
      </rPr>
      <t xml:space="preserve"> column</t>
    </r>
  </si>
  <si>
    <r>
      <rPr>
        <b/>
        <sz val="11"/>
        <color theme="1"/>
        <rFont val="Calibri"/>
        <family val="2"/>
        <scheme val="minor"/>
      </rPr>
      <t>Step 12 (Optional).</t>
    </r>
    <r>
      <rPr>
        <sz val="11"/>
        <color theme="1"/>
        <rFont val="Calibri"/>
        <family val="2"/>
        <scheme val="minor"/>
      </rPr>
      <t xml:space="preserve"> For both Project Stages and Resources Breakdown, you can unhide/hide rows by either clicking on '+'/'-' or the 1 to 5 numbers on the left. You can add up to 50 Project Stages and 200 Resources</t>
    </r>
  </si>
  <si>
    <r>
      <rPr>
        <b/>
        <sz val="11"/>
        <color theme="1"/>
        <rFont val="Calibri"/>
        <family val="2"/>
        <scheme val="minor"/>
      </rPr>
      <t>Step 11.</t>
    </r>
    <r>
      <rPr>
        <sz val="11"/>
        <color theme="1"/>
        <rFont val="Calibri"/>
        <family val="2"/>
        <scheme val="minor"/>
      </rPr>
      <t xml:space="preserve"> Provide the list of proposed resources daily rate and estimated working days. Please note that details of each individual resource will be in a separate row</t>
    </r>
  </si>
  <si>
    <t>Yes</t>
  </si>
  <si>
    <t>No</t>
  </si>
  <si>
    <t>Definition</t>
  </si>
  <si>
    <t>Click on the numbers on top left of this worksheet to hide/unhide rows (1 = minimum visible rows; 5 = maximum visible rows)</t>
  </si>
  <si>
    <r>
      <t xml:space="preserve">Start Date
</t>
    </r>
    <r>
      <rPr>
        <sz val="8"/>
        <color theme="1"/>
        <rFont val="Calibri"/>
        <family val="2"/>
        <scheme val="minor"/>
      </rPr>
      <t>(DD/MM/YYYY)</t>
    </r>
  </si>
  <si>
    <r>
      <t xml:space="preserve">End Date
</t>
    </r>
    <r>
      <rPr>
        <sz val="8"/>
        <color theme="1"/>
        <rFont val="Calibri"/>
        <family val="2"/>
        <scheme val="minor"/>
      </rPr>
      <t>(DD/MM/YYYY)</t>
    </r>
  </si>
  <si>
    <t>For further assistance/enquiries with this form, please contact NSW Procurement – Professional Services Category Management Team at: 
Email - Infra-Advisory@treasury.nsw.gov.au (Infrastructure Advisory)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</si>
</sst>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0.0%"/>
    <numFmt numFmtId="167" formatCode="0.000%"/>
  </numFmts>
  <fonts count="47">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sz val="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1"/>
      <color indexed="8"/>
      <name val="Calibri"/>
      <family val="2"/>
      <scheme val="minor"/>
    </font>
    <font>
      <sz val="11"/>
      <name val="Dialog"/>
    </font>
    <font>
      <b/>
      <sz val="10.5"/>
      <color rgb="FFFFFFFF"/>
      <name val="Arial"/>
      <family val="2"/>
    </font>
    <font>
      <sz val="10"/>
      <color rgb="FF000000"/>
      <name val="Arial"/>
      <family val="2"/>
    </font>
    <font>
      <u/>
      <sz val="11"/>
      <color theme="10"/>
      <name val="Calibri"/>
      <family val="2"/>
      <scheme val="minor"/>
    </font>
    <font>
      <sz val="11"/>
      <color theme="3"/>
      <name val="Calibri"/>
      <family val="2"/>
      <scheme val="minor"/>
    </font>
    <font>
      <b/>
      <sz val="11"/>
      <color indexed="8"/>
      <name val="Calibri"/>
      <family val="2"/>
      <scheme val="minor"/>
    </font>
    <font>
      <sz val="11"/>
      <color theme="1"/>
      <name val="Calibri"/>
      <family val="2"/>
      <scheme val="minor"/>
    </font>
    <font>
      <sz val="11"/>
      <color rgb="FF9C5700"/>
      <name val="Calibri"/>
      <family val="2"/>
      <scheme val="minor"/>
    </font>
    <font>
      <b/>
      <sz val="18"/>
      <color theme="1"/>
      <name val="Calibri"/>
      <family val="2"/>
      <scheme val="minor"/>
    </font>
    <font>
      <sz val="11"/>
      <color rgb="FF006100"/>
      <name val="Calibri"/>
      <family val="2"/>
      <scheme val="minor"/>
    </font>
    <font>
      <sz val="8"/>
      <color rgb="FF000000"/>
      <name val="Segoe UI"/>
      <family val="2"/>
    </font>
    <font>
      <b/>
      <sz val="15"/>
      <color theme="3"/>
      <name val="Calibri"/>
      <family val="2"/>
      <scheme val="minor"/>
    </font>
    <font>
      <b/>
      <sz val="22"/>
      <color theme="6" tint="-0.249977111117893"/>
      <name val="Calibri"/>
      <family val="2"/>
      <scheme val="minor"/>
    </font>
    <font>
      <sz val="8"/>
      <name val="Arial"/>
      <family val="2"/>
    </font>
    <font>
      <sz val="10"/>
      <name val="Arial"/>
      <family val="2"/>
    </font>
    <font>
      <b/>
      <sz val="9"/>
      <color theme="0"/>
      <name val="Arial"/>
      <family val="2"/>
    </font>
    <font>
      <sz val="8"/>
      <color theme="1"/>
      <name val="Arial"/>
      <family val="2"/>
    </font>
    <font>
      <sz val="16"/>
      <color rgb="FF000000"/>
      <name val="Gotham-Book"/>
    </font>
    <font>
      <sz val="11"/>
      <color theme="0"/>
      <name val="Calibri"/>
      <family val="2"/>
      <scheme val="minor"/>
    </font>
    <font>
      <b/>
      <sz val="9"/>
      <color theme="1"/>
      <name val="Calibri"/>
      <family val="2"/>
      <scheme val="minor"/>
    </font>
    <font>
      <b/>
      <sz val="11"/>
      <color rgb="FFFF0000"/>
      <name val="Calibri"/>
      <family val="2"/>
      <scheme val="minor"/>
    </font>
    <font>
      <b/>
      <sz val="20"/>
      <color rgb="FFFF0000"/>
      <name val="Calibri"/>
      <family val="2"/>
      <scheme val="minor"/>
    </font>
    <font>
      <b/>
      <sz val="11"/>
      <name val="Calibri"/>
      <family val="2"/>
      <scheme val="minor"/>
    </font>
    <font>
      <b/>
      <sz val="12"/>
      <name val="Calibri"/>
      <family val="2"/>
      <scheme val="minor"/>
    </font>
    <font>
      <sz val="11"/>
      <name val="Calibri"/>
      <family val="2"/>
      <scheme val="minor"/>
    </font>
    <font>
      <sz val="11"/>
      <color rgb="FF0070C0"/>
      <name val="Calibri"/>
      <family val="2"/>
      <scheme val="minor"/>
    </font>
    <font>
      <sz val="18"/>
      <color rgb="FFFFFFFF"/>
      <name val="Gotham-Book"/>
    </font>
    <font>
      <b/>
      <sz val="10"/>
      <color theme="0"/>
      <name val="Arial"/>
      <family val="2"/>
    </font>
    <font>
      <b/>
      <sz val="12"/>
      <color theme="3" tint="-0.249977111117893"/>
      <name val="Calibri"/>
      <family val="2"/>
      <scheme val="minor"/>
    </font>
    <font>
      <b/>
      <sz val="16"/>
      <color rgb="FF4F4F4F"/>
      <name val="Gotham-book"/>
    </font>
    <font>
      <sz val="16"/>
      <color rgb="FF4F4F4F"/>
      <name val="Gotham-book"/>
    </font>
    <font>
      <b/>
      <sz val="20"/>
      <color theme="3"/>
      <name val="Arial"/>
      <family val="2"/>
    </font>
    <font>
      <sz val="10"/>
      <color theme="1"/>
      <name val="Calibri"/>
      <family val="2"/>
      <scheme val="minor"/>
    </font>
    <font>
      <b/>
      <sz val="11"/>
      <color rgb="FFFFFFFF"/>
      <name val="Calibri"/>
      <family val="2"/>
      <scheme val="minor"/>
    </font>
    <font>
      <b/>
      <sz val="18"/>
      <color rgb="FFFFFFFF"/>
      <name val="Calibri"/>
      <family val="2"/>
      <scheme val="minor"/>
    </font>
    <font>
      <sz val="16"/>
      <color theme="1"/>
      <name val="Calibri"/>
      <family val="2"/>
    </font>
    <font>
      <sz val="16"/>
      <color rgb="FF000000"/>
      <name val="Calibri"/>
      <family val="2"/>
    </font>
    <font>
      <b/>
      <sz val="20"/>
      <color theme="1"/>
      <name val="Calibri"/>
      <family val="2"/>
      <scheme val="minor"/>
    </font>
  </fonts>
  <fills count="21">
    <fill>
      <patternFill patternType="none"/>
    </fill>
    <fill>
      <patternFill patternType="gray125"/>
    </fill>
    <fill>
      <patternFill patternType="solid">
        <fgColor theme="0" tint="-0.24994659260841701"/>
        <bgColor indexed="64"/>
      </patternFill>
    </fill>
    <fill>
      <patternFill patternType="solid">
        <fgColor rgb="FF333399"/>
        <bgColor indexed="64"/>
      </patternFill>
    </fill>
    <fill>
      <patternFill patternType="solid">
        <fgColor rgb="FFE8E8EF"/>
        <bgColor indexed="64"/>
      </patternFill>
    </fill>
    <fill>
      <patternFill patternType="solid">
        <fgColor rgb="FFCDCDDE"/>
        <bgColor indexed="64"/>
      </patternFill>
    </fill>
    <fill>
      <patternFill patternType="solid">
        <fgColor rgb="FFFFEB9C"/>
      </patternFill>
    </fill>
    <fill>
      <patternFill patternType="solid">
        <fgColor rgb="FFC6EFCE"/>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3"/>
        <bgColor indexed="64"/>
      </patternFill>
    </fill>
    <fill>
      <patternFill patternType="solid">
        <fgColor theme="4"/>
        <bgColor indexed="64"/>
      </patternFill>
    </fill>
    <fill>
      <patternFill patternType="solid">
        <fgColor rgb="FF009383"/>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FF"/>
        <bgColor indexed="64"/>
      </patternFill>
    </fill>
  </fills>
  <borders count="45">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rgb="FFFFFFFF"/>
      </left>
      <right style="medium">
        <color rgb="FFFFFFFF"/>
      </right>
      <top style="medium">
        <color rgb="FFFFFFFF"/>
      </top>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right style="medium">
        <color rgb="FFFFFFFF"/>
      </right>
      <top style="thick">
        <color rgb="FFFFFFFF"/>
      </top>
      <bottom style="thick">
        <color rgb="FFFFFFFF"/>
      </bottom>
      <diagonal/>
    </border>
    <border>
      <left style="medium">
        <color rgb="FFFFFFFF"/>
      </left>
      <right style="medium">
        <color rgb="FFFFFFFF"/>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indexed="64"/>
      </right>
      <top style="medium">
        <color auto="1"/>
      </top>
      <bottom/>
      <diagonal/>
    </border>
    <border>
      <left style="medium">
        <color auto="1"/>
      </left>
      <right style="medium">
        <color indexed="64"/>
      </right>
      <top/>
      <bottom style="medium">
        <color auto="1"/>
      </bottom>
      <diagonal/>
    </border>
    <border>
      <left/>
      <right style="medium">
        <color rgb="FFFFFFFF"/>
      </right>
      <top style="medium">
        <color rgb="FFFFFFFF"/>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thin">
        <color theme="4" tint="0.39997558519241921"/>
      </top>
      <bottom/>
      <diagonal/>
    </border>
    <border>
      <left/>
      <right style="medium">
        <color auto="1"/>
      </right>
      <top style="medium">
        <color auto="1"/>
      </top>
      <bottom/>
      <diagonal/>
    </border>
    <border>
      <left/>
      <right style="medium">
        <color auto="1"/>
      </right>
      <top/>
      <bottom style="medium">
        <color auto="1"/>
      </bottom>
      <diagonal/>
    </border>
    <border>
      <left/>
      <right/>
      <top style="medium">
        <color auto="1"/>
      </top>
      <bottom/>
      <diagonal/>
    </border>
    <border>
      <left/>
      <right/>
      <top/>
      <bottom style="medium">
        <color indexed="64"/>
      </bottom>
      <diagonal/>
    </border>
    <border>
      <left style="medium">
        <color auto="1"/>
      </left>
      <right style="medium">
        <color indexed="64"/>
      </right>
      <top/>
      <bottom/>
      <diagonal/>
    </border>
    <border>
      <left style="medium">
        <color rgb="FF000000"/>
      </left>
      <right style="medium">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indexed="64"/>
      </top>
      <bottom/>
      <diagonal/>
    </border>
    <border>
      <left style="medium">
        <color rgb="FF000000"/>
      </left>
      <right/>
      <top style="medium">
        <color rgb="FF000000"/>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indexed="64"/>
      </bottom>
      <diagonal/>
    </border>
  </borders>
  <cellStyleXfs count="13">
    <xf numFmtId="0" fontId="0" fillId="0" borderId="0"/>
    <xf numFmtId="0" fontId="8" fillId="0" borderId="0"/>
    <xf numFmtId="0" fontId="12" fillId="0" borderId="0" applyNumberFormat="0" applyFill="0" applyBorder="0" applyAlignment="0" applyProtection="0"/>
    <xf numFmtId="44" fontId="15" fillId="0" borderId="0" applyFont="0" applyFill="0" applyBorder="0" applyAlignment="0" applyProtection="0"/>
    <xf numFmtId="0" fontId="16" fillId="6" borderId="0" applyNumberFormat="0" applyBorder="0" applyAlignment="0" applyProtection="0"/>
    <xf numFmtId="9" fontId="15" fillId="0" borderId="0" applyFont="0" applyFill="0" applyBorder="0" applyAlignment="0" applyProtection="0"/>
    <xf numFmtId="0" fontId="18" fillId="7" borderId="0" applyNumberFormat="0" applyBorder="0" applyAlignment="0" applyProtection="0"/>
    <xf numFmtId="0" fontId="20" fillId="0" borderId="19" applyNumberFormat="0" applyFill="0" applyAlignment="0" applyProtection="0"/>
    <xf numFmtId="0" fontId="15" fillId="0" borderId="0"/>
    <xf numFmtId="0" fontId="23" fillId="0" borderId="0"/>
    <xf numFmtId="0" fontId="24" fillId="12" borderId="18" applyAlignment="0">
      <alignment horizontal="center" vertical="center" wrapText="1"/>
    </xf>
    <xf numFmtId="0" fontId="24" fillId="11" borderId="18">
      <alignment horizontal="center" vertical="center" wrapText="1"/>
    </xf>
    <xf numFmtId="43" fontId="15" fillId="0" borderId="0" applyFont="0" applyFill="0" applyBorder="0" applyAlignment="0" applyProtection="0"/>
  </cellStyleXfs>
  <cellXfs count="233">
    <xf numFmtId="0" fontId="0" fillId="0" borderId="0" xfId="0"/>
    <xf numFmtId="0" fontId="1" fillId="0" borderId="0" xfId="0" applyFont="1"/>
    <xf numFmtId="0" fontId="8" fillId="0" borderId="0" xfId="1"/>
    <xf numFmtId="0" fontId="9" fillId="0" borderId="0" xfId="1" applyFont="1" applyAlignment="1">
      <alignment horizontal="right"/>
    </xf>
    <xf numFmtId="0" fontId="10" fillId="3" borderId="8" xfId="0" applyFont="1" applyFill="1" applyBorder="1" applyAlignment="1">
      <alignment horizontal="center" vertical="center" wrapText="1" readingOrder="1"/>
    </xf>
    <xf numFmtId="0" fontId="10" fillId="3" borderId="9" xfId="0" applyFont="1" applyFill="1" applyBorder="1" applyAlignment="1">
      <alignment horizontal="center" vertical="center" wrapText="1" readingOrder="1"/>
    </xf>
    <xf numFmtId="0" fontId="11" fillId="4" borderId="9" xfId="0" applyFont="1" applyFill="1" applyBorder="1" applyAlignment="1">
      <alignment horizontal="center" wrapText="1" readingOrder="1"/>
    </xf>
    <xf numFmtId="0" fontId="11" fillId="4" borderId="10" xfId="0" applyFont="1" applyFill="1" applyBorder="1" applyAlignment="1">
      <alignment horizontal="center" wrapText="1" readingOrder="1"/>
    </xf>
    <xf numFmtId="0" fontId="11" fillId="5" borderId="10" xfId="0" applyFont="1" applyFill="1" applyBorder="1" applyAlignment="1">
      <alignment horizontal="center" wrapText="1" readingOrder="1"/>
    </xf>
    <xf numFmtId="0" fontId="10" fillId="3" borderId="3" xfId="0" applyFont="1" applyFill="1" applyBorder="1" applyAlignment="1">
      <alignment vertical="center" wrapText="1" readingOrder="1"/>
    </xf>
    <xf numFmtId="0" fontId="10" fillId="3" borderId="7" xfId="0" applyFont="1" applyFill="1" applyBorder="1" applyAlignment="1">
      <alignment vertical="center" wrapText="1" readingOrder="1"/>
    </xf>
    <xf numFmtId="0" fontId="14" fillId="0" borderId="0" xfId="1" applyFont="1"/>
    <xf numFmtId="165" fontId="0" fillId="0" borderId="0" xfId="0" applyNumberFormat="1"/>
    <xf numFmtId="9" fontId="0" fillId="0" borderId="0" xfId="5" applyFont="1"/>
    <xf numFmtId="14" fontId="8" fillId="0" borderId="0" xfId="1" applyNumberFormat="1"/>
    <xf numFmtId="6" fontId="11" fillId="4" borderId="10" xfId="0" applyNumberFormat="1" applyFont="1" applyFill="1" applyBorder="1" applyAlignment="1">
      <alignment horizontal="center" wrapText="1" readingOrder="1"/>
    </xf>
    <xf numFmtId="6" fontId="11" fillId="5" borderId="10" xfId="0" applyNumberFormat="1" applyFont="1" applyFill="1" applyBorder="1" applyAlignment="1">
      <alignment horizontal="center" wrapText="1" readingOrder="1"/>
    </xf>
    <xf numFmtId="0" fontId="0" fillId="8" borderId="0" xfId="0" applyFill="1"/>
    <xf numFmtId="0" fontId="21" fillId="8" borderId="0" xfId="0" applyFont="1" applyFill="1" applyAlignment="1">
      <alignment vertical="center"/>
    </xf>
    <xf numFmtId="0" fontId="6" fillId="8" borderId="0" xfId="0" applyFont="1" applyFill="1"/>
    <xf numFmtId="0" fontId="0" fillId="8" borderId="0" xfId="0" applyFill="1" applyProtection="1">
      <protection locked="0"/>
    </xf>
    <xf numFmtId="0" fontId="22" fillId="9" borderId="0" xfId="8" applyFont="1" applyFill="1" applyAlignment="1">
      <alignment vertical="center"/>
    </xf>
    <xf numFmtId="0" fontId="10" fillId="3" borderId="17" xfId="0" applyFont="1" applyFill="1" applyBorder="1" applyAlignment="1">
      <alignment vertical="center" wrapText="1" readingOrder="1"/>
    </xf>
    <xf numFmtId="0" fontId="0" fillId="0" borderId="0" xfId="0" applyProtection="1">
      <protection hidden="1"/>
    </xf>
    <xf numFmtId="0" fontId="0" fillId="0" borderId="0" xfId="0" applyAlignment="1" applyProtection="1">
      <alignment horizontal="center"/>
      <protection hidden="1"/>
    </xf>
    <xf numFmtId="0" fontId="27" fillId="0" borderId="0" xfId="0" applyFont="1" applyAlignment="1" applyProtection="1">
      <alignment vertical="center"/>
      <protection hidden="1"/>
    </xf>
    <xf numFmtId="0" fontId="0" fillId="0" borderId="0" xfId="0" applyAlignment="1" applyProtection="1">
      <alignment vertical="center"/>
      <protection hidden="1"/>
    </xf>
    <xf numFmtId="164" fontId="0" fillId="0" borderId="14" xfId="3" applyNumberFormat="1" applyFont="1" applyBorder="1" applyAlignment="1" applyProtection="1">
      <alignment horizontal="center" vertical="center"/>
      <protection hidden="1"/>
    </xf>
    <xf numFmtId="0" fontId="27" fillId="0" borderId="0" xfId="0" applyFont="1" applyProtection="1">
      <protection hidden="1"/>
    </xf>
    <xf numFmtId="164" fontId="0" fillId="0" borderId="0" xfId="3" applyNumberFormat="1" applyFont="1" applyBorder="1" applyAlignment="1" applyProtection="1">
      <alignment horizontal="center" vertical="center"/>
      <protection hidden="1"/>
    </xf>
    <xf numFmtId="0" fontId="5" fillId="2" borderId="14" xfId="0" applyFont="1" applyFill="1" applyBorder="1" applyAlignment="1" applyProtection="1">
      <alignment vertical="center" wrapText="1"/>
      <protection hidden="1"/>
    </xf>
    <xf numFmtId="164" fontId="0" fillId="0" borderId="14"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164" fontId="0" fillId="0" borderId="0" xfId="3" applyNumberFormat="1" applyFont="1" applyAlignment="1" applyProtection="1">
      <alignment horizontal="center" vertical="center"/>
      <protection hidden="1"/>
    </xf>
    <xf numFmtId="0" fontId="1" fillId="0" borderId="18" xfId="0" applyFont="1" applyBorder="1" applyAlignment="1" applyProtection="1">
      <alignment horizontal="center" vertical="center"/>
      <protection hidden="1"/>
    </xf>
    <xf numFmtId="0" fontId="28" fillId="10" borderId="0" xfId="1" applyFont="1" applyFill="1" applyAlignment="1">
      <alignment vertical="center"/>
    </xf>
    <xf numFmtId="0" fontId="25" fillId="15" borderId="23" xfId="0" applyFont="1" applyFill="1" applyBorder="1" applyAlignment="1">
      <alignment horizontal="left" vertical="center" wrapText="1"/>
    </xf>
    <xf numFmtId="0" fontId="8" fillId="0" borderId="23" xfId="1" applyBorder="1"/>
    <xf numFmtId="0" fontId="25" fillId="0" borderId="23" xfId="0" applyFont="1" applyBorder="1" applyAlignment="1">
      <alignment horizontal="left" vertical="center" wrapText="1"/>
    </xf>
    <xf numFmtId="0" fontId="22" fillId="0" borderId="23" xfId="0" applyFont="1" applyBorder="1" applyAlignment="1">
      <alignment horizontal="left" vertical="center" wrapText="1"/>
    </xf>
    <xf numFmtId="0" fontId="8" fillId="15" borderId="23" xfId="1" applyFill="1" applyBorder="1"/>
    <xf numFmtId="0" fontId="22" fillId="15" borderId="23" xfId="0" applyFont="1" applyFill="1" applyBorder="1" applyAlignment="1">
      <alignment horizontal="left" vertical="center" wrapText="1"/>
    </xf>
    <xf numFmtId="0" fontId="0" fillId="0" borderId="0" xfId="0" applyAlignment="1" applyProtection="1">
      <alignment vertical="center" wrapText="1"/>
      <protection hidden="1"/>
    </xf>
    <xf numFmtId="0" fontId="13" fillId="0" borderId="0" xfId="2" applyFont="1" applyBorder="1" applyAlignment="1" applyProtection="1">
      <alignment vertical="top" wrapText="1"/>
      <protection hidden="1"/>
    </xf>
    <xf numFmtId="0" fontId="30" fillId="8" borderId="0" xfId="0" applyFont="1" applyFill="1" applyProtection="1">
      <protection locked="0"/>
    </xf>
    <xf numFmtId="9" fontId="0" fillId="0" borderId="0" xfId="0" applyNumberFormat="1" applyProtection="1">
      <protection hidden="1"/>
    </xf>
    <xf numFmtId="0" fontId="1" fillId="0" borderId="0" xfId="0" applyFont="1" applyAlignment="1" applyProtection="1">
      <alignment wrapText="1"/>
      <protection hidden="1"/>
    </xf>
    <xf numFmtId="164" fontId="16" fillId="6" borderId="14" xfId="4" applyNumberFormat="1" applyBorder="1" applyAlignment="1" applyProtection="1">
      <alignment horizontal="center" vertical="center"/>
      <protection locked="0"/>
    </xf>
    <xf numFmtId="0" fontId="33" fillId="0" borderId="0" xfId="0" applyFont="1" applyProtection="1">
      <protection hidden="1"/>
    </xf>
    <xf numFmtId="0" fontId="33" fillId="0" borderId="0" xfId="0" applyFont="1" applyAlignment="1" applyProtection="1">
      <alignment vertical="center"/>
      <protection hidden="1"/>
    </xf>
    <xf numFmtId="9" fontId="33" fillId="0" borderId="0" xfId="0" applyNumberFormat="1" applyFont="1" applyAlignment="1" applyProtection="1">
      <alignment vertical="center"/>
      <protection hidden="1"/>
    </xf>
    <xf numFmtId="0" fontId="31" fillId="17" borderId="0" xfId="0" applyFont="1" applyFill="1" applyAlignment="1" applyProtection="1">
      <alignment horizontal="center"/>
      <protection hidden="1"/>
    </xf>
    <xf numFmtId="0" fontId="31" fillId="16" borderId="0" xfId="0" applyFont="1" applyFill="1" applyAlignment="1" applyProtection="1">
      <alignment horizontal="center"/>
      <protection hidden="1"/>
    </xf>
    <xf numFmtId="9" fontId="33" fillId="0" borderId="0" xfId="0" applyNumberFormat="1" applyFont="1" applyFill="1" applyProtection="1">
      <protection hidden="1"/>
    </xf>
    <xf numFmtId="0" fontId="0" fillId="0" borderId="0" xfId="0" applyFill="1" applyAlignment="1" applyProtection="1">
      <alignment vertical="center"/>
      <protection hidden="1"/>
    </xf>
    <xf numFmtId="9" fontId="33" fillId="0" borderId="0" xfId="5" applyFont="1" applyFill="1" applyAlignment="1" applyProtection="1">
      <alignment vertical="center"/>
      <protection hidden="1"/>
    </xf>
    <xf numFmtId="0" fontId="33" fillId="0" borderId="0" xfId="0" applyFont="1" applyFill="1" applyAlignment="1" applyProtection="1">
      <alignment vertical="center"/>
      <protection hidden="1"/>
    </xf>
    <xf numFmtId="9" fontId="0" fillId="0" borderId="0" xfId="5" applyFont="1" applyFill="1" applyProtection="1">
      <protection hidden="1"/>
    </xf>
    <xf numFmtId="166" fontId="33" fillId="0" borderId="0" xfId="0" applyNumberFormat="1" applyFont="1" applyFill="1" applyProtection="1">
      <protection hidden="1"/>
    </xf>
    <xf numFmtId="0" fontId="31" fillId="0" borderId="0" xfId="0" applyFont="1" applyFill="1" applyAlignment="1" applyProtection="1">
      <alignment horizontal="center"/>
      <protection hidden="1"/>
    </xf>
    <xf numFmtId="167" fontId="33" fillId="0" borderId="0" xfId="0" applyNumberFormat="1" applyFont="1" applyFill="1" applyProtection="1">
      <protection hidden="1"/>
    </xf>
    <xf numFmtId="0" fontId="6" fillId="8" borderId="0" xfId="0" applyFont="1" applyFill="1" applyAlignment="1">
      <alignment wrapText="1"/>
    </xf>
    <xf numFmtId="0" fontId="0" fillId="8" borderId="0" xfId="0" applyFill="1" applyAlignment="1">
      <alignment wrapText="1"/>
    </xf>
    <xf numFmtId="0" fontId="28" fillId="0" borderId="0" xfId="1" applyNumberFormat="1" applyFont="1" applyFill="1" applyBorder="1" applyAlignment="1">
      <alignment vertical="center"/>
    </xf>
    <xf numFmtId="0" fontId="26" fillId="0" borderId="0" xfId="0" applyFont="1" applyAlignment="1">
      <alignment horizontal="left" vertical="center" wrapText="1"/>
    </xf>
    <xf numFmtId="0" fontId="26" fillId="0" borderId="0" xfId="0" applyFont="1" applyAlignment="1">
      <alignment horizontal="left" vertical="center" wrapText="1" readingOrder="1"/>
    </xf>
    <xf numFmtId="0" fontId="26" fillId="0" borderId="0" xfId="0" applyFont="1" applyAlignment="1">
      <alignment horizontal="center" vertical="center" wrapText="1"/>
    </xf>
    <xf numFmtId="0" fontId="0" fillId="0" borderId="0" xfId="0" applyAlignment="1" applyProtection="1">
      <alignment horizontal="right" vertical="center"/>
      <protection hidden="1"/>
    </xf>
    <xf numFmtId="0" fontId="0" fillId="0" borderId="0" xfId="0" applyProtection="1">
      <protection locked="0"/>
    </xf>
    <xf numFmtId="0" fontId="2" fillId="2" borderId="14" xfId="0" applyFont="1" applyFill="1" applyBorder="1" applyAlignment="1" applyProtection="1">
      <alignment horizontal="center" vertical="center" wrapText="1"/>
      <protection hidden="1"/>
    </xf>
    <xf numFmtId="0" fontId="29" fillId="0" borderId="0" xfId="0" applyFont="1" applyAlignment="1" applyProtection="1">
      <alignment horizontal="left" wrapText="1"/>
      <protection hidden="1"/>
    </xf>
    <xf numFmtId="0" fontId="3" fillId="2" borderId="11" xfId="0" applyFont="1" applyFill="1" applyBorder="1" applyAlignment="1" applyProtection="1">
      <alignment horizontal="center" vertical="center" wrapText="1"/>
      <protection hidden="1"/>
    </xf>
    <xf numFmtId="0" fontId="17" fillId="0" borderId="0" xfId="0" applyFont="1" applyBorder="1"/>
    <xf numFmtId="0" fontId="0" fillId="0" borderId="0" xfId="0" applyBorder="1" applyAlignment="1">
      <alignment wrapText="1"/>
    </xf>
    <xf numFmtId="0" fontId="2" fillId="0" borderId="0" xfId="0" applyFont="1" applyBorder="1"/>
    <xf numFmtId="0" fontId="0" fillId="0" borderId="0" xfId="0" applyBorder="1"/>
    <xf numFmtId="0" fontId="0" fillId="0" borderId="0" xfId="0" applyBorder="1" applyAlignment="1">
      <alignment vertical="top"/>
    </xf>
    <xf numFmtId="0" fontId="0" fillId="0" borderId="0" xfId="0" applyBorder="1" applyAlignment="1">
      <alignment horizontal="left" vertical="top"/>
    </xf>
    <xf numFmtId="0" fontId="34" fillId="18" borderId="0" xfId="0" applyFont="1" applyFill="1" applyBorder="1"/>
    <xf numFmtId="0" fontId="34" fillId="18" borderId="0" xfId="0" applyFont="1" applyFill="1" applyBorder="1" applyAlignment="1">
      <alignment wrapText="1"/>
    </xf>
    <xf numFmtId="0" fontId="18" fillId="7" borderId="0" xfId="6" applyBorder="1" applyAlignment="1">
      <alignment wrapText="1"/>
    </xf>
    <xf numFmtId="0" fontId="2" fillId="0" borderId="0" xfId="0" applyFont="1" applyBorder="1" applyAlignment="1">
      <alignment wrapText="1"/>
    </xf>
    <xf numFmtId="14" fontId="16" fillId="6" borderId="11" xfId="4" applyNumberFormat="1" applyBorder="1" applyAlignment="1" applyProtection="1">
      <alignment horizontal="center" vertical="center"/>
      <protection locked="0" hidden="1"/>
    </xf>
    <xf numFmtId="0" fontId="1" fillId="2" borderId="11" xfId="0" applyFont="1" applyFill="1" applyBorder="1" applyAlignment="1" applyProtection="1">
      <alignment horizontal="center" vertical="center" wrapText="1"/>
      <protection hidden="1"/>
    </xf>
    <xf numFmtId="166" fontId="15" fillId="0" borderId="14" xfId="5" applyNumberFormat="1" applyFont="1" applyFill="1" applyBorder="1" applyAlignment="1" applyProtection="1">
      <alignment horizontal="center" vertical="center"/>
      <protection hidden="1"/>
    </xf>
    <xf numFmtId="0" fontId="5" fillId="2" borderId="15" xfId="0" applyFont="1" applyFill="1" applyBorder="1" applyAlignment="1" applyProtection="1">
      <alignment horizontal="center" vertical="center" wrapText="1"/>
      <protection hidden="1"/>
    </xf>
    <xf numFmtId="0" fontId="6" fillId="2" borderId="15" xfId="0" applyFont="1" applyFill="1" applyBorder="1" applyAlignment="1" applyProtection="1">
      <alignment horizontal="center" vertical="center" wrapText="1"/>
      <protection hidden="1"/>
    </xf>
    <xf numFmtId="1" fontId="0" fillId="0" borderId="0" xfId="12" applyNumberFormat="1" applyFont="1" applyBorder="1" applyAlignment="1" applyProtection="1">
      <alignment horizontal="center" vertical="center"/>
      <protection hidden="1"/>
    </xf>
    <xf numFmtId="1" fontId="0" fillId="0" borderId="14" xfId="12" applyNumberFormat="1" applyFont="1" applyBorder="1" applyAlignment="1" applyProtection="1">
      <alignment horizontal="center" vertical="center"/>
      <protection hidden="1"/>
    </xf>
    <xf numFmtId="0" fontId="6" fillId="2" borderId="28" xfId="0" applyFont="1" applyFill="1" applyBorder="1" applyAlignment="1" applyProtection="1">
      <alignment horizontal="center" vertical="center" wrapText="1"/>
      <protection hidden="1"/>
    </xf>
    <xf numFmtId="0" fontId="28" fillId="10" borderId="0" xfId="1" applyFont="1" applyFill="1" applyAlignment="1">
      <alignment vertical="center" wrapText="1"/>
    </xf>
    <xf numFmtId="0" fontId="25" fillId="15" borderId="23" xfId="1" applyFont="1" applyFill="1" applyBorder="1" applyAlignment="1">
      <alignment horizontal="left" vertical="center" wrapText="1"/>
    </xf>
    <xf numFmtId="0" fontId="0" fillId="8" borderId="0" xfId="0" applyFill="1" applyAlignment="1">
      <alignment vertical="center"/>
    </xf>
    <xf numFmtId="0" fontId="5" fillId="8" borderId="0" xfId="0" applyFont="1" applyFill="1"/>
    <xf numFmtId="0" fontId="22" fillId="9" borderId="0" xfId="8" applyFont="1" applyFill="1" applyAlignment="1">
      <alignment horizontal="center" vertical="center"/>
    </xf>
    <xf numFmtId="0" fontId="35" fillId="13" borderId="20" xfId="0" applyFont="1" applyFill="1" applyBorder="1" applyAlignment="1">
      <alignment horizontal="center" vertical="center" wrapText="1"/>
    </xf>
    <xf numFmtId="0" fontId="26" fillId="0" borderId="20" xfId="0" applyFont="1" applyBorder="1" applyAlignment="1">
      <alignment horizontal="left" vertical="center" wrapText="1"/>
    </xf>
    <xf numFmtId="0" fontId="26" fillId="0" borderId="20" xfId="0" applyFont="1" applyBorder="1" applyAlignment="1">
      <alignment horizontal="left" vertical="center" wrapText="1" readingOrder="1"/>
    </xf>
    <xf numFmtId="0" fontId="26" fillId="0" borderId="21" xfId="0" applyFont="1" applyBorder="1" applyAlignment="1">
      <alignment vertical="center" wrapText="1"/>
    </xf>
    <xf numFmtId="0" fontId="26" fillId="0" borderId="22" xfId="0" applyFont="1" applyBorder="1" applyAlignment="1">
      <alignment vertical="center" wrapText="1"/>
    </xf>
    <xf numFmtId="0" fontId="36" fillId="8" borderId="0" xfId="11" applyFont="1" applyFill="1" applyBorder="1">
      <alignment horizontal="center" vertical="center" wrapText="1"/>
    </xf>
    <xf numFmtId="0" fontId="28" fillId="10" borderId="0" xfId="1" applyNumberFormat="1" applyFont="1" applyFill="1" applyAlignment="1">
      <alignment vertical="center"/>
    </xf>
    <xf numFmtId="0" fontId="36" fillId="8" borderId="0" xfId="11" applyFont="1" applyFill="1" applyBorder="1" applyAlignment="1">
      <alignment horizontal="center" vertical="center" wrapText="1"/>
    </xf>
    <xf numFmtId="0" fontId="37" fillId="8" borderId="0" xfId="0" applyFont="1" applyFill="1" applyAlignment="1">
      <alignment wrapText="1"/>
    </xf>
    <xf numFmtId="0" fontId="38" fillId="0" borderId="0" xfId="0" applyFont="1" applyBorder="1" applyAlignment="1">
      <alignment horizontal="center" vertical="center" wrapText="1" readingOrder="1"/>
    </xf>
    <xf numFmtId="0" fontId="39" fillId="0" borderId="0" xfId="0" applyFont="1" applyBorder="1" applyAlignment="1">
      <alignment horizontal="center" vertical="center" wrapText="1" readingOrder="1"/>
    </xf>
    <xf numFmtId="0" fontId="39" fillId="0" borderId="0" xfId="0" applyFont="1" applyBorder="1" applyAlignment="1">
      <alignment horizontal="left" vertical="center" wrapText="1" readingOrder="1"/>
    </xf>
    <xf numFmtId="0" fontId="28" fillId="0" borderId="23" xfId="1" applyNumberFormat="1" applyFont="1" applyFill="1" applyBorder="1" applyAlignment="1">
      <alignment vertical="center"/>
    </xf>
    <xf numFmtId="0" fontId="0" fillId="0" borderId="0" xfId="0" applyAlignment="1" applyProtection="1">
      <alignment wrapText="1"/>
      <protection hidden="1"/>
    </xf>
    <xf numFmtId="0" fontId="1" fillId="0" borderId="0" xfId="0" applyFont="1" applyAlignment="1" applyProtection="1">
      <alignment horizontal="center" vertical="center" wrapText="1"/>
      <protection hidden="1"/>
    </xf>
    <xf numFmtId="0" fontId="31" fillId="19" borderId="0" xfId="0" applyFont="1" applyFill="1" applyAlignment="1" applyProtection="1">
      <alignment horizontal="center"/>
      <protection hidden="1"/>
    </xf>
    <xf numFmtId="0" fontId="0" fillId="0" borderId="0" xfId="0" applyFill="1" applyProtection="1">
      <protection hidden="1"/>
    </xf>
    <xf numFmtId="0" fontId="27" fillId="0" borderId="0" xfId="0" applyFont="1" applyFill="1" applyProtection="1">
      <protection hidden="1"/>
    </xf>
    <xf numFmtId="0" fontId="2" fillId="0" borderId="0" xfId="0" applyFont="1" applyFill="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hidden="1"/>
    </xf>
    <xf numFmtId="164" fontId="0" fillId="0" borderId="0" xfId="3"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wrapText="1"/>
      <protection locked="0" hidden="1"/>
    </xf>
    <xf numFmtId="0" fontId="2" fillId="0" borderId="0" xfId="0" applyFont="1" applyFill="1" applyAlignment="1" applyProtection="1">
      <alignment horizontal="center" vertical="center"/>
      <protection hidden="1"/>
    </xf>
    <xf numFmtId="0" fontId="1" fillId="0" borderId="0" xfId="0" applyFont="1" applyFill="1" applyBorder="1" applyAlignment="1" applyProtection="1">
      <alignment horizontal="center" vertical="center"/>
      <protection locked="0" hidden="1"/>
    </xf>
    <xf numFmtId="0" fontId="42" fillId="20" borderId="0" xfId="0" applyFont="1" applyFill="1" applyAlignment="1" applyProtection="1">
      <alignment horizontal="center" vertical="center" wrapText="1"/>
      <protection hidden="1"/>
    </xf>
    <xf numFmtId="0" fontId="42" fillId="20" borderId="0" xfId="0" applyFont="1" applyFill="1" applyAlignment="1" applyProtection="1">
      <alignment horizontal="center"/>
      <protection hidden="1"/>
    </xf>
    <xf numFmtId="0" fontId="1" fillId="0" borderId="0" xfId="0" applyFont="1" applyBorder="1"/>
    <xf numFmtId="0" fontId="35" fillId="13" borderId="35" xfId="0" applyFont="1" applyFill="1" applyBorder="1" applyAlignment="1">
      <alignment horizontal="center" vertical="center" wrapText="1"/>
    </xf>
    <xf numFmtId="0" fontId="0" fillId="20" borderId="0" xfId="0" applyFill="1" applyBorder="1"/>
    <xf numFmtId="0" fontId="0" fillId="20" borderId="0" xfId="0" applyFill="1" applyBorder="1" applyProtection="1">
      <protection locked="0"/>
    </xf>
    <xf numFmtId="0" fontId="6" fillId="20" borderId="0" xfId="0" applyFont="1" applyFill="1" applyBorder="1" applyAlignment="1">
      <alignment wrapText="1"/>
    </xf>
    <xf numFmtId="0" fontId="0" fillId="20" borderId="0" xfId="0" applyFill="1" applyBorder="1" applyAlignment="1">
      <alignment wrapText="1"/>
    </xf>
    <xf numFmtId="164" fontId="0" fillId="20" borderId="0" xfId="0" applyNumberFormat="1" applyFill="1" applyBorder="1" applyAlignment="1">
      <alignment wrapText="1"/>
    </xf>
    <xf numFmtId="0" fontId="43" fillId="20" borderId="0" xfId="0" applyFont="1" applyFill="1" applyBorder="1" applyAlignment="1">
      <alignment vertical="center" wrapText="1"/>
    </xf>
    <xf numFmtId="0" fontId="45" fillId="20" borderId="0" xfId="0" applyFont="1" applyFill="1" applyBorder="1" applyAlignment="1">
      <alignment vertical="center" wrapText="1"/>
    </xf>
    <xf numFmtId="0" fontId="43" fillId="13" borderId="35" xfId="0" applyFont="1" applyFill="1" applyBorder="1" applyAlignment="1">
      <alignment horizontal="center" vertical="center" wrapText="1"/>
    </xf>
    <xf numFmtId="0" fontId="44" fillId="0" borderId="2" xfId="0" applyFont="1" applyBorder="1" applyAlignment="1">
      <alignment horizontal="left" vertical="center" wrapText="1"/>
    </xf>
    <xf numFmtId="0" fontId="39" fillId="0" borderId="35" xfId="0" applyFont="1" applyBorder="1" applyAlignment="1">
      <alignment horizontal="center" vertical="center" wrapText="1" readingOrder="1"/>
    </xf>
    <xf numFmtId="0" fontId="39" fillId="0" borderId="34" xfId="0" applyFont="1" applyBorder="1" applyAlignment="1">
      <alignment horizontal="center" vertical="center" wrapText="1" readingOrder="1"/>
    </xf>
    <xf numFmtId="0" fontId="39" fillId="0" borderId="38" xfId="0" applyFont="1" applyBorder="1" applyAlignment="1">
      <alignment horizontal="center" vertical="center" wrapText="1" readingOrder="1"/>
    </xf>
    <xf numFmtId="0" fontId="39" fillId="0" borderId="39" xfId="0" applyFont="1" applyBorder="1" applyAlignment="1">
      <alignment horizontal="center" vertical="center" wrapText="1" readingOrder="1"/>
    </xf>
    <xf numFmtId="0" fontId="35" fillId="13" borderId="40" xfId="0" applyFont="1" applyFill="1" applyBorder="1" applyAlignment="1">
      <alignment horizontal="center" vertical="center" wrapText="1"/>
    </xf>
    <xf numFmtId="0" fontId="39" fillId="0" borderId="41" xfId="0" applyFont="1" applyBorder="1" applyAlignment="1">
      <alignment horizontal="left" vertical="center" wrapText="1" readingOrder="1"/>
    </xf>
    <xf numFmtId="0" fontId="39" fillId="0" borderId="42" xfId="0" applyFont="1" applyBorder="1" applyAlignment="1">
      <alignment horizontal="left" vertical="center" wrapText="1" readingOrder="1"/>
    </xf>
    <xf numFmtId="0" fontId="39" fillId="0" borderId="43" xfId="0" applyFont="1" applyBorder="1" applyAlignment="1">
      <alignment horizontal="left" vertical="center" wrapText="1" readingOrder="1"/>
    </xf>
    <xf numFmtId="0" fontId="39" fillId="0" borderId="28" xfId="0" applyFont="1" applyBorder="1" applyAlignment="1">
      <alignment horizontal="left" vertical="center" wrapText="1" readingOrder="1"/>
    </xf>
    <xf numFmtId="0" fontId="39" fillId="0" borderId="15" xfId="0" applyFont="1" applyBorder="1" applyAlignment="1">
      <alignment horizontal="left" vertical="center" wrapText="1" readingOrder="1"/>
    </xf>
    <xf numFmtId="0" fontId="39" fillId="0" borderId="44" xfId="0" applyFont="1" applyBorder="1" applyAlignment="1">
      <alignment horizontal="left" vertical="center" wrapText="1" readingOrder="1"/>
    </xf>
    <xf numFmtId="0" fontId="26" fillId="0" borderId="35" xfId="0" applyFont="1" applyBorder="1" applyAlignment="1">
      <alignment horizontal="left" vertical="center" wrapText="1"/>
    </xf>
    <xf numFmtId="49" fontId="26" fillId="0" borderId="41" xfId="0" applyNumberFormat="1" applyFont="1" applyBorder="1" applyAlignment="1">
      <alignment horizontal="center" vertical="center" wrapText="1"/>
    </xf>
    <xf numFmtId="0" fontId="26" fillId="0" borderId="44" xfId="0" applyFont="1" applyBorder="1" applyAlignment="1">
      <alignment horizontal="center" vertical="center" wrapText="1"/>
    </xf>
    <xf numFmtId="14" fontId="27" fillId="0" borderId="0" xfId="0" applyNumberFormat="1" applyFont="1" applyProtection="1">
      <protection hidden="1"/>
    </xf>
    <xf numFmtId="164" fontId="0" fillId="0" borderId="0" xfId="5" applyNumberFormat="1" applyFont="1" applyFill="1" applyProtection="1">
      <protection hidden="1"/>
    </xf>
    <xf numFmtId="0" fontId="16" fillId="6" borderId="14" xfId="4" applyBorder="1" applyAlignment="1" applyProtection="1">
      <alignment horizontal="center" vertical="center"/>
      <protection locked="0"/>
    </xf>
    <xf numFmtId="0" fontId="16" fillId="6" borderId="14" xfId="4" applyBorder="1" applyAlignment="1" applyProtection="1">
      <alignment horizontal="center"/>
      <protection locked="0"/>
    </xf>
    <xf numFmtId="164" fontId="16" fillId="6" borderId="14" xfId="4" applyNumberFormat="1" applyFont="1" applyBorder="1" applyAlignment="1" applyProtection="1">
      <alignment horizontal="center" vertical="center"/>
      <protection locked="0"/>
    </xf>
    <xf numFmtId="0" fontId="29" fillId="0" borderId="0" xfId="0" applyFont="1" applyAlignment="1" applyProtection="1">
      <alignment horizontal="left" wrapText="1"/>
      <protection hidden="1"/>
    </xf>
    <xf numFmtId="166" fontId="16" fillId="14" borderId="2" xfId="4" applyNumberFormat="1" applyFont="1" applyFill="1" applyBorder="1" applyAlignment="1" applyProtection="1">
      <alignment horizontal="center" vertical="center"/>
      <protection locked="0"/>
    </xf>
    <xf numFmtId="166" fontId="16" fillId="14" borderId="25" xfId="4" applyNumberFormat="1" applyFont="1" applyFill="1" applyBorder="1" applyAlignment="1" applyProtection="1">
      <alignment horizontal="center" vertical="center"/>
      <protection locked="0"/>
    </xf>
    <xf numFmtId="166" fontId="16" fillId="6" borderId="11" xfId="4" applyNumberFormat="1" applyFont="1" applyBorder="1" applyAlignment="1" applyProtection="1">
      <alignment horizontal="center" vertical="center"/>
      <protection locked="0"/>
    </xf>
    <xf numFmtId="166" fontId="16" fillId="6" borderId="13" xfId="4" applyNumberFormat="1" applyFont="1" applyBorder="1" applyAlignment="1" applyProtection="1">
      <alignment horizontal="center" vertical="center"/>
      <protection locked="0"/>
    </xf>
    <xf numFmtId="0" fontId="0" fillId="0" borderId="0" xfId="0"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2" borderId="12" xfId="0" applyFont="1" applyFill="1" applyBorder="1" applyAlignment="1" applyProtection="1">
      <alignment horizontal="center" vertical="center" wrapText="1"/>
      <protection hidden="1"/>
    </xf>
    <xf numFmtId="0" fontId="3" fillId="2" borderId="13"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center" vertical="center" wrapText="1"/>
      <protection hidden="1"/>
    </xf>
    <xf numFmtId="0" fontId="5" fillId="2" borderId="26" xfId="0" applyFont="1" applyFill="1" applyBorder="1" applyAlignment="1" applyProtection="1">
      <alignment horizontal="center" vertical="center" wrapText="1"/>
      <protection hidden="1"/>
    </xf>
    <xf numFmtId="0" fontId="5" fillId="2" borderId="12" xfId="0" applyFont="1" applyFill="1" applyBorder="1" applyAlignment="1" applyProtection="1">
      <alignment horizontal="center" vertical="center" wrapText="1"/>
      <protection hidden="1"/>
    </xf>
    <xf numFmtId="0" fontId="5" fillId="2" borderId="13" xfId="0" applyFont="1" applyFill="1" applyBorder="1" applyAlignment="1" applyProtection="1">
      <alignment horizontal="center" vertical="center" wrapText="1"/>
      <protection hidden="1"/>
    </xf>
    <xf numFmtId="0" fontId="5" fillId="2" borderId="11" xfId="0" applyFont="1" applyFill="1" applyBorder="1" applyAlignment="1" applyProtection="1">
      <alignment horizontal="center" vertical="center" wrapText="1"/>
      <protection hidden="1"/>
    </xf>
    <xf numFmtId="1" fontId="0" fillId="0" borderId="11" xfId="3" applyNumberFormat="1" applyFont="1" applyBorder="1" applyAlignment="1" applyProtection="1">
      <alignment horizontal="center" vertical="center"/>
      <protection hidden="1"/>
    </xf>
    <xf numFmtId="1" fontId="0" fillId="0" borderId="13" xfId="3" applyNumberFormat="1" applyFont="1" applyBorder="1" applyAlignment="1" applyProtection="1">
      <alignment horizontal="center" vertical="center"/>
      <protection hidden="1"/>
    </xf>
    <xf numFmtId="0" fontId="16" fillId="6" borderId="11" xfId="4" applyBorder="1" applyAlignment="1" applyProtection="1">
      <alignment horizontal="center" vertical="center"/>
      <protection locked="0"/>
    </xf>
    <xf numFmtId="0" fontId="16" fillId="6" borderId="13" xfId="4" applyBorder="1" applyAlignment="1" applyProtection="1">
      <alignment horizontal="center" vertical="center"/>
      <protection locked="0"/>
    </xf>
    <xf numFmtId="0" fontId="2" fillId="2" borderId="24" xfId="0" applyFont="1" applyFill="1" applyBorder="1" applyAlignment="1" applyProtection="1">
      <alignment horizontal="center" vertical="center"/>
      <protection hidden="1"/>
    </xf>
    <xf numFmtId="0" fontId="2" fillId="2" borderId="25" xfId="0" applyFont="1" applyFill="1" applyBorder="1" applyAlignment="1" applyProtection="1">
      <alignment horizontal="center" vertical="center"/>
      <protection hidden="1"/>
    </xf>
    <xf numFmtId="0" fontId="2"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3" xfId="0" applyFont="1" applyFill="1" applyBorder="1" applyAlignment="1" applyProtection="1">
      <alignment horizontal="center" vertical="center" wrapText="1"/>
      <protection hidden="1"/>
    </xf>
    <xf numFmtId="0" fontId="6" fillId="2" borderId="11" xfId="0" applyFont="1" applyFill="1" applyBorder="1" applyAlignment="1" applyProtection="1">
      <alignment horizontal="center" vertical="center" wrapText="1"/>
      <protection hidden="1"/>
    </xf>
    <xf numFmtId="0" fontId="6" fillId="2" borderId="13" xfId="0" applyFont="1" applyFill="1" applyBorder="1" applyAlignment="1" applyProtection="1">
      <alignment horizontal="center" vertical="center" wrapText="1"/>
      <protection hidden="1"/>
    </xf>
    <xf numFmtId="0" fontId="2" fillId="2" borderId="15" xfId="0" applyFont="1" applyFill="1" applyBorder="1" applyAlignment="1" applyProtection="1">
      <alignment horizontal="center" vertical="center"/>
      <protection hidden="1"/>
    </xf>
    <xf numFmtId="0" fontId="2" fillId="2" borderId="16" xfId="0" applyFont="1" applyFill="1" applyBorder="1" applyAlignment="1" applyProtection="1">
      <alignment horizontal="center" vertical="center"/>
      <protection hidden="1"/>
    </xf>
    <xf numFmtId="0" fontId="2" fillId="2" borderId="15" xfId="0" applyFont="1" applyFill="1" applyBorder="1" applyAlignment="1" applyProtection="1">
      <alignment horizontal="center" vertical="center" wrapText="1"/>
      <protection locked="0" hidden="1"/>
    </xf>
    <xf numFmtId="0" fontId="2" fillId="2" borderId="16" xfId="0" applyFont="1" applyFill="1" applyBorder="1" applyAlignment="1" applyProtection="1">
      <alignment horizontal="center" vertical="center" wrapText="1"/>
      <protection locked="0" hidden="1"/>
    </xf>
    <xf numFmtId="0" fontId="2" fillId="2" borderId="1" xfId="0" applyFont="1" applyFill="1" applyBorder="1" applyAlignment="1" applyProtection="1">
      <alignment horizontal="center" vertical="center" wrapText="1"/>
      <protection locked="0" hidden="1"/>
    </xf>
    <xf numFmtId="0" fontId="2" fillId="2" borderId="2" xfId="0" applyFont="1" applyFill="1" applyBorder="1" applyAlignment="1" applyProtection="1">
      <alignment horizontal="center" vertical="center" wrapText="1"/>
      <protection locked="0" hidden="1"/>
    </xf>
    <xf numFmtId="0" fontId="7" fillId="2" borderId="24"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hidden="1"/>
    </xf>
    <xf numFmtId="0" fontId="5" fillId="2" borderId="25" xfId="0" applyFont="1" applyFill="1" applyBorder="1" applyAlignment="1" applyProtection="1">
      <alignment horizontal="center" vertical="center" wrapText="1"/>
      <protection hidden="1"/>
    </xf>
    <xf numFmtId="0" fontId="0" fillId="14" borderId="18" xfId="0" applyFill="1" applyBorder="1" applyAlignment="1" applyProtection="1">
      <alignment horizontal="center" vertical="center"/>
      <protection locked="0"/>
    </xf>
    <xf numFmtId="0" fontId="1" fillId="14" borderId="1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1" fillId="0" borderId="31" xfId="0" applyFont="1" applyBorder="1" applyAlignment="1" applyProtection="1">
      <alignment horizontal="center" vertical="center"/>
      <protection hidden="1"/>
    </xf>
    <xf numFmtId="0" fontId="2" fillId="2" borderId="24"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center" vertical="center" wrapText="1"/>
      <protection hidden="1"/>
    </xf>
    <xf numFmtId="0" fontId="0" fillId="14" borderId="18" xfId="0"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hidden="1"/>
    </xf>
    <xf numFmtId="0" fontId="2" fillId="2" borderId="16" xfId="0" applyFont="1" applyFill="1" applyBorder="1" applyAlignment="1" applyProtection="1">
      <alignment horizontal="center" vertical="center" wrapText="1"/>
      <protection hidden="1"/>
    </xf>
    <xf numFmtId="0" fontId="16" fillId="14" borderId="1" xfId="0" applyFont="1" applyFill="1" applyBorder="1" applyAlignment="1" applyProtection="1">
      <alignment horizontal="center"/>
      <protection locked="0"/>
    </xf>
    <xf numFmtId="0" fontId="16" fillId="14" borderId="26" xfId="0" applyFont="1" applyFill="1" applyBorder="1" applyAlignment="1" applyProtection="1">
      <alignment horizontal="center"/>
      <protection locked="0"/>
    </xf>
    <xf numFmtId="0" fontId="16" fillId="14" borderId="24" xfId="0" applyFont="1" applyFill="1" applyBorder="1" applyAlignment="1" applyProtection="1">
      <alignment horizontal="center"/>
      <protection locked="0"/>
    </xf>
    <xf numFmtId="0" fontId="16" fillId="14" borderId="2" xfId="0" applyFont="1" applyFill="1" applyBorder="1" applyAlignment="1" applyProtection="1">
      <alignment horizontal="center"/>
      <protection locked="0"/>
    </xf>
    <xf numFmtId="0" fontId="16" fillId="14" borderId="27" xfId="0" applyFont="1" applyFill="1" applyBorder="1" applyAlignment="1" applyProtection="1">
      <alignment horizontal="center"/>
      <protection locked="0"/>
    </xf>
    <xf numFmtId="0" fontId="16" fillId="14" borderId="25" xfId="0" applyFont="1" applyFill="1" applyBorder="1" applyAlignment="1" applyProtection="1">
      <alignment horizontal="center"/>
      <protection locked="0"/>
    </xf>
    <xf numFmtId="0" fontId="16" fillId="6" borderId="11" xfId="4" applyBorder="1" applyAlignment="1" applyProtection="1">
      <alignment horizontal="center" vertical="center" wrapText="1"/>
      <protection locked="0"/>
    </xf>
    <xf numFmtId="0" fontId="16" fillId="6" borderId="13" xfId="4"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2" borderId="24" xfId="0" applyFont="1" applyFill="1" applyBorder="1" applyAlignment="1" applyProtection="1">
      <alignment horizontal="center" vertical="center" wrapText="1"/>
      <protection hidden="1"/>
    </xf>
    <xf numFmtId="0" fontId="6" fillId="2" borderId="25" xfId="0" applyFont="1" applyFill="1" applyBorder="1" applyAlignment="1" applyProtection="1">
      <alignment horizontal="center" vertical="center" wrapText="1"/>
      <protection hidden="1"/>
    </xf>
    <xf numFmtId="0" fontId="2" fillId="2" borderId="26" xfId="0" applyFont="1" applyFill="1" applyBorder="1" applyAlignment="1" applyProtection="1">
      <alignment horizontal="center" vertical="center" wrapText="1"/>
      <protection hidden="1"/>
    </xf>
    <xf numFmtId="0" fontId="2" fillId="2" borderId="27" xfId="0" applyFont="1" applyFill="1" applyBorder="1" applyAlignment="1" applyProtection="1">
      <alignment horizontal="center" vertical="center" wrapText="1"/>
      <protection hidden="1"/>
    </xf>
    <xf numFmtId="0" fontId="10" fillId="3" borderId="4" xfId="0" applyFont="1" applyFill="1" applyBorder="1" applyAlignment="1">
      <alignment horizontal="center" vertical="center" wrapText="1" readingOrder="1"/>
    </xf>
    <xf numFmtId="0" fontId="10" fillId="3" borderId="5" xfId="0" applyFont="1" applyFill="1" applyBorder="1" applyAlignment="1">
      <alignment horizontal="center" vertical="center" wrapText="1" readingOrder="1"/>
    </xf>
    <xf numFmtId="0" fontId="10" fillId="3" borderId="6" xfId="0" applyFont="1" applyFill="1" applyBorder="1" applyAlignment="1">
      <alignment horizontal="center" vertical="center" wrapText="1" readingOrder="1"/>
    </xf>
    <xf numFmtId="0" fontId="38" fillId="0" borderId="32" xfId="0" applyFont="1" applyBorder="1" applyAlignment="1">
      <alignment horizontal="center" vertical="center" wrapText="1" readingOrder="1"/>
    </xf>
    <xf numFmtId="0" fontId="38" fillId="0" borderId="33" xfId="0" applyFont="1" applyBorder="1" applyAlignment="1">
      <alignment horizontal="center" vertical="center" wrapText="1" readingOrder="1"/>
    </xf>
    <xf numFmtId="0" fontId="39" fillId="0" borderId="34" xfId="0" applyFont="1" applyBorder="1" applyAlignment="1">
      <alignment horizontal="center" vertical="center" wrapText="1" readingOrder="1"/>
    </xf>
    <xf numFmtId="0" fontId="39" fillId="0" borderId="36" xfId="0" applyFont="1" applyBorder="1" applyAlignment="1">
      <alignment horizontal="center" vertical="center" wrapText="1" readingOrder="1"/>
    </xf>
    <xf numFmtId="0" fontId="38" fillId="0" borderId="21" xfId="0" applyFont="1" applyBorder="1" applyAlignment="1">
      <alignment horizontal="center" vertical="center" wrapText="1" readingOrder="1"/>
    </xf>
    <xf numFmtId="0" fontId="38" fillId="0" borderId="29" xfId="0" applyFont="1" applyBorder="1" applyAlignment="1">
      <alignment horizontal="center" vertical="center" wrapText="1" readingOrder="1"/>
    </xf>
    <xf numFmtId="0" fontId="38" fillId="0" borderId="22" xfId="0" applyFont="1" applyBorder="1" applyAlignment="1">
      <alignment horizontal="center" vertical="center" wrapText="1" readingOrder="1"/>
    </xf>
    <xf numFmtId="0" fontId="45" fillId="20" borderId="11" xfId="0" applyFont="1" applyFill="1" applyBorder="1" applyAlignment="1">
      <alignment horizontal="left" vertical="center" wrapText="1"/>
    </xf>
    <xf numFmtId="0" fontId="45" fillId="20" borderId="13" xfId="0" applyFont="1" applyFill="1" applyBorder="1" applyAlignment="1">
      <alignment horizontal="left" vertical="center" wrapText="1"/>
    </xf>
    <xf numFmtId="0" fontId="40" fillId="9" borderId="0" xfId="7" applyFont="1" applyFill="1" applyBorder="1" applyAlignment="1" applyProtection="1">
      <alignment horizontal="center" vertical="center"/>
    </xf>
    <xf numFmtId="49" fontId="26" fillId="0" borderId="42" xfId="0" applyNumberFormat="1" applyFont="1" applyBorder="1" applyAlignment="1">
      <alignment horizontal="center" vertical="center" wrapText="1"/>
    </xf>
    <xf numFmtId="49" fontId="26" fillId="0" borderId="43" xfId="0" applyNumberFormat="1" applyFont="1" applyBorder="1" applyAlignment="1">
      <alignment horizontal="center" vertical="center" wrapText="1"/>
    </xf>
    <xf numFmtId="0" fontId="39" fillId="0" borderId="37" xfId="0" applyFont="1" applyBorder="1" applyAlignment="1">
      <alignment horizontal="center" vertical="center" wrapText="1" readingOrder="1"/>
    </xf>
    <xf numFmtId="0" fontId="46" fillId="9" borderId="0" xfId="7" applyFont="1" applyFill="1" applyBorder="1" applyAlignment="1" applyProtection="1">
      <alignment horizontal="center" vertical="center"/>
    </xf>
    <xf numFmtId="0" fontId="43" fillId="13" borderId="11" xfId="0" applyFont="1" applyFill="1" applyBorder="1" applyAlignment="1">
      <alignment horizontal="center" vertical="center" wrapText="1"/>
    </xf>
    <xf numFmtId="0" fontId="43" fillId="13" borderId="13" xfId="0" applyFont="1" applyFill="1" applyBorder="1" applyAlignment="1">
      <alignment horizontal="center" vertical="center" wrapText="1"/>
    </xf>
    <xf numFmtId="0" fontId="10" fillId="3" borderId="0" xfId="0" applyFont="1" applyFill="1" applyAlignment="1">
      <alignment horizontal="center" vertical="center" wrapText="1" readingOrder="1"/>
    </xf>
  </cellXfs>
  <cellStyles count="13">
    <cellStyle name="Comma" xfId="12" builtinId="3"/>
    <cellStyle name="Currency" xfId="3" builtinId="4"/>
    <cellStyle name="Good" xfId="6" builtinId="26"/>
    <cellStyle name="Heading 1" xfId="7" builtinId="16"/>
    <cellStyle name="Hyperlink" xfId="2" builtinId="8"/>
    <cellStyle name="Neutral" xfId="4" builtinId="28"/>
    <cellStyle name="Normal" xfId="0" builtinId="0"/>
    <cellStyle name="Normal 2" xfId="1" xr:uid="{6A4FA56E-6E44-4407-8DD5-05676FBFA423}"/>
    <cellStyle name="Normal 2 2" xfId="9" xr:uid="{E584E010-774C-4FA7-944E-B6DF49F0BAAC}"/>
    <cellStyle name="Normal 3" xfId="8" xr:uid="{62452ADB-2402-4342-9E38-A859D1F9B7F6}"/>
    <cellStyle name="Percent" xfId="5" builtinId="5"/>
    <cellStyle name="Table Header" xfId="10" xr:uid="{3B433A40-DDE6-4514-9AA8-0CA9E82ED31B}"/>
    <cellStyle name="Table SubHeader" xfId="11" xr:uid="{10303136-2CFF-434F-AAAB-DAEBF5E46874}"/>
  </cellStyles>
  <dxfs count="8">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9"/>
        <color theme="1"/>
        <name val="Calibri"/>
        <family val="2"/>
        <scheme val="minor"/>
      </font>
      <numFmt numFmtId="0" formatCode="General"/>
      <fill>
        <patternFill patternType="solid">
          <fgColor indexed="64"/>
          <bgColor theme="4" tint="0.79998168889431442"/>
        </patternFill>
      </fill>
      <alignment horizontal="general" vertical="center" textRotation="0" wrapText="0" indent="0" justifyLastLine="0" shrinkToFit="0" readingOrder="0"/>
    </dxf>
    <dxf>
      <font>
        <b/>
        <i val="0"/>
        <color theme="1"/>
      </font>
      <fill>
        <patternFill>
          <bgColor rgb="FFFF0000"/>
        </patternFill>
      </fill>
    </dxf>
    <dxf>
      <font>
        <b/>
        <i val="0"/>
        <color theme="1"/>
      </font>
      <fill>
        <patternFill>
          <bgColor theme="5"/>
        </patternFill>
      </fill>
    </dxf>
    <dxf>
      <font>
        <b/>
        <i val="0"/>
        <color theme="1"/>
      </font>
      <fill>
        <patternFill>
          <bgColor theme="5" tint="0.39994506668294322"/>
        </patternFill>
      </fill>
    </dxf>
    <dxf>
      <font>
        <b/>
        <i val="0"/>
        <color auto="1"/>
      </font>
      <fill>
        <patternFill>
          <bgColor theme="5" tint="0.39994506668294322"/>
        </patternFill>
      </fill>
    </dxf>
    <dxf>
      <font>
        <b/>
        <i val="0"/>
        <color auto="1"/>
      </font>
      <fill>
        <patternFill>
          <bgColor theme="5" tint="0.39994506668294322"/>
        </patternFill>
      </fill>
    </dxf>
    <dxf>
      <font>
        <b/>
        <i val="0"/>
        <color auto="1"/>
      </font>
      <fill>
        <patternFill patternType="solid">
          <bgColor theme="5" tint="0.39994506668294322"/>
        </patternFill>
      </fill>
    </dxf>
  </dxfs>
  <tableStyles count="1" defaultTableStyle="TableStyleMedium2" defaultPivotStyle="PivotStyleLight16">
    <tableStyle name="Invisible" pivot="0" table="0" count="0" xr9:uid="{5F36E5B7-AC68-433A-9210-6268A332064C}"/>
  </tableStyles>
  <colors>
    <mruColors>
      <color rgb="FFFFFFFF"/>
      <color rgb="FFFFEB9C"/>
      <color rgb="FF9C5700"/>
      <color rgb="FFFF7C80"/>
      <color rgb="FFF5E871"/>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Capped Rates'!$B$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7056</xdr:colOff>
      <xdr:row>0</xdr:row>
      <xdr:rowOff>105833</xdr:rowOff>
    </xdr:from>
    <xdr:to>
      <xdr:col>1</xdr:col>
      <xdr:colOff>785549</xdr:colOff>
      <xdr:row>5</xdr:row>
      <xdr:rowOff>21166</xdr:rowOff>
    </xdr:to>
    <xdr:pic>
      <xdr:nvPicPr>
        <xdr:cNvPr id="5" name="Picture 4" descr="http://www.astrontech.com.au/ast/assets/Image/nsw%20govt-procurement.png">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7402" b="-19127"/>
        <a:stretch/>
      </xdr:blipFill>
      <xdr:spPr bwMode="auto">
        <a:xfrm>
          <a:off x="190500" y="105833"/>
          <a:ext cx="778493" cy="832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127000</xdr:colOff>
          <xdr:row>7</xdr:row>
          <xdr:rowOff>38100</xdr:rowOff>
        </xdr:from>
        <xdr:to>
          <xdr:col>2</xdr:col>
          <xdr:colOff>82550</xdr:colOff>
          <xdr:row>7</xdr:row>
          <xdr:rowOff>336550</xdr:rowOff>
        </xdr:to>
        <xdr:sp macro="" textlink="">
          <xdr:nvSpPr>
            <xdr:cNvPr id="18433" name="Option Button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Fixed Price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0</xdr:rowOff>
        </xdr:from>
        <xdr:to>
          <xdr:col>2</xdr:col>
          <xdr:colOff>1270000</xdr:colOff>
          <xdr:row>7</xdr:row>
          <xdr:rowOff>450850</xdr:rowOff>
        </xdr:to>
        <xdr:sp macro="" textlink="">
          <xdr:nvSpPr>
            <xdr:cNvPr id="18434" name="Option Button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capped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1549400</xdr:colOff>
          <xdr:row>7</xdr:row>
          <xdr:rowOff>0</xdr:rowOff>
        </xdr:from>
        <xdr:to>
          <xdr:col>2</xdr:col>
          <xdr:colOff>2781300</xdr:colOff>
          <xdr:row>7</xdr:row>
          <xdr:rowOff>406400</xdr:rowOff>
        </xdr:to>
        <xdr:sp macro="" textlink="">
          <xdr:nvSpPr>
            <xdr:cNvPr id="18435" name="Option Button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Risk/reward - outcome based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3048000</xdr:colOff>
          <xdr:row>7</xdr:row>
          <xdr:rowOff>12700</xdr:rowOff>
        </xdr:from>
        <xdr:to>
          <xdr:col>2</xdr:col>
          <xdr:colOff>4248150</xdr:colOff>
          <xdr:row>7</xdr:row>
          <xdr:rowOff>393700</xdr:rowOff>
        </xdr:to>
        <xdr:sp macro="" textlink="">
          <xdr:nvSpPr>
            <xdr:cNvPr id="18436" name="Option Button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AU" sz="800" b="0" i="0" u="none" strike="noStrike" baseline="0">
                  <a:solidFill>
                    <a:srgbClr val="000000"/>
                  </a:solidFill>
                  <a:latin typeface="Segoe UI"/>
                  <a:cs typeface="Segoe UI"/>
                </a:rPr>
                <a:t>Time and  materials - uncapped</a:t>
              </a:r>
            </a:p>
          </xdr:txBody>
        </xdr:sp>
        <xdr:clientData fLocksWithSheet="0"/>
      </xdr:twoCellAnchor>
    </mc:Choice>
    <mc:Fallback/>
  </mc:AlternateContent>
  <xdr:twoCellAnchor editAs="oneCell">
    <xdr:from>
      <xdr:col>1</xdr:col>
      <xdr:colOff>80818</xdr:colOff>
      <xdr:row>0</xdr:row>
      <xdr:rowOff>1</xdr:rowOff>
    </xdr:from>
    <xdr:to>
      <xdr:col>2</xdr:col>
      <xdr:colOff>240412</xdr:colOff>
      <xdr:row>1</xdr:row>
      <xdr:rowOff>389372</xdr:rowOff>
    </xdr:to>
    <xdr:pic>
      <xdr:nvPicPr>
        <xdr:cNvPr id="9" name="Picture 8" descr="http://www.astrontech.com.au/ast/assets/Image/nsw%20govt-procurement.png">
          <a:extLst>
            <a:ext uri="{FF2B5EF4-FFF2-40B4-BE49-F238E27FC236}">
              <a16:creationId xmlns:a16="http://schemas.microsoft.com/office/drawing/2014/main" id="{00000000-0008-0000-0100-000009000000}"/>
            </a:ext>
          </a:extLst>
        </xdr:cNvPr>
        <xdr:cNvPicPr preferRelativeResize="0">
          <a:picLocks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7402" b="-19127"/>
        <a:stretch/>
      </xdr:blipFill>
      <xdr:spPr bwMode="auto">
        <a:xfrm>
          <a:off x="1373909" y="1"/>
          <a:ext cx="1248041" cy="1189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25401</xdr:colOff>
      <xdr:row>1</xdr:row>
      <xdr:rowOff>152400</xdr:rowOff>
    </xdr:from>
    <xdr:to>
      <xdr:col>2</xdr:col>
      <xdr:colOff>1131456</xdr:colOff>
      <xdr:row>2</xdr:row>
      <xdr:rowOff>46182</xdr:rowOff>
    </xdr:to>
    <xdr:pic>
      <xdr:nvPicPr>
        <xdr:cNvPr id="2" name="Picture 1" descr="http://www.astrontech.com.au/ast/assets/Image/nsw%20govt-procurement.png">
          <a:extLst>
            <a:ext uri="{FF2B5EF4-FFF2-40B4-BE49-F238E27FC236}">
              <a16:creationId xmlns:a16="http://schemas.microsoft.com/office/drawing/2014/main" id="{00000000-0008-0000-03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7402" b="-19127"/>
        <a:stretch/>
      </xdr:blipFill>
      <xdr:spPr bwMode="auto">
        <a:xfrm>
          <a:off x="221674" y="337127"/>
          <a:ext cx="1163782" cy="124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4FABE06-B504-4AD0-851D-28FA841B19E8}" name="Service_tbl" displayName="Service_tbl" ref="R2:X25" totalsRowShown="0" headerRowDxfId="1" tableBorderDxfId="0" headerRowCellStyle="Normal 2">
  <autoFilter ref="R2:X25" xr:uid="{F4FABE06-B504-4AD0-851D-28FA841B19E8}"/>
  <tableColumns count="7">
    <tableColumn id="1" xr3:uid="{7C7022DC-7FCB-499D-819F-F868B4B6AA7B}" name="Engineering Design and Advisory"/>
    <tableColumn id="2" xr3:uid="{2E3CE54F-D6C3-4166-96DA-CF56C5EA2094}" name="Management and Governance"/>
    <tableColumn id="3" xr3:uid="{83C1EFB3-BBD0-4CA5-B4E9-B2D494FEFA55}" name="Architecture and Design Advisory"/>
    <tableColumn id="4" xr3:uid="{5DB80D2E-F65B-4BE2-B1CC-9293AA952E61}" name="Project Strategy and Project Planning"/>
    <tableColumn id="5" xr3:uid="{24124146-8466-427E-8518-1F113ACD0307}" name="Stakeholder Relations and Communications"/>
    <tableColumn id="6" xr3:uid="{A2FECA10-3E46-4F0F-821D-122237524360}" name="Environmental, Health and Safety Services" dataCellStyle="Normal 2"/>
    <tableColumn id="7" xr3:uid="{C098B609-0ABF-4E5C-B497-EF271B5E8FD0}" name="Quality and Assurance Services"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36A9F-8322-4A0A-8E7A-B37BD050E3B0}">
  <sheetPr codeName="Sheet16"/>
  <dimension ref="B1:XFC35"/>
  <sheetViews>
    <sheetView showGridLines="0" tabSelected="1" zoomScale="80" zoomScaleNormal="80" workbookViewId="0">
      <selection activeCell="B6" sqref="B6"/>
    </sheetView>
  </sheetViews>
  <sheetFormatPr defaultColWidth="0" defaultRowHeight="14.5" customHeight="1" zeroHeight="1"/>
  <cols>
    <col min="1" max="1" width="2.6328125" customWidth="1"/>
    <col min="2" max="2" width="171" bestFit="1" customWidth="1"/>
    <col min="3" max="3" width="10.36328125" customWidth="1"/>
    <col min="4" max="16383" width="8.90625" hidden="1"/>
    <col min="16384" max="16384" width="8.984375E-2" customWidth="1"/>
  </cols>
  <sheetData>
    <row r="1" spans="2:2"/>
    <row r="2" spans="2:2"/>
    <row r="3" spans="2:2"/>
    <row r="4" spans="2:2"/>
    <row r="5" spans="2:2"/>
    <row r="6" spans="2:2" ht="23.5">
      <c r="B6" s="72" t="s">
        <v>56</v>
      </c>
    </row>
    <row r="7" spans="2:2" ht="43.5">
      <c r="B7" s="73" t="s">
        <v>210</v>
      </c>
    </row>
    <row r="8" spans="2:2"/>
    <row r="9" spans="2:2" ht="18.5">
      <c r="B9" s="74" t="s">
        <v>70</v>
      </c>
    </row>
    <row r="10" spans="2:2">
      <c r="B10" s="75" t="s">
        <v>67</v>
      </c>
    </row>
    <row r="11" spans="2:2">
      <c r="B11" s="75" t="s">
        <v>68</v>
      </c>
    </row>
    <row r="12" spans="2:2">
      <c r="B12" s="76" t="s">
        <v>69</v>
      </c>
    </row>
    <row r="13" spans="2:2">
      <c r="B13" s="75" t="s">
        <v>80</v>
      </c>
    </row>
    <row r="14" spans="2:2">
      <c r="B14" s="75" t="s">
        <v>79</v>
      </c>
    </row>
    <row r="15" spans="2:2">
      <c r="B15" s="75" t="s">
        <v>253</v>
      </c>
    </row>
    <row r="16" spans="2:2">
      <c r="B16" s="75" t="s">
        <v>231</v>
      </c>
    </row>
    <row r="17" spans="2:2" s="1" customFormat="1">
      <c r="B17" s="122" t="s">
        <v>232</v>
      </c>
    </row>
    <row r="18" spans="2:2">
      <c r="B18" s="75" t="s">
        <v>81</v>
      </c>
    </row>
    <row r="19" spans="2:2">
      <c r="B19" s="75" t="s">
        <v>82</v>
      </c>
    </row>
    <row r="20" spans="2:2">
      <c r="B20" s="77" t="s">
        <v>255</v>
      </c>
    </row>
    <row r="21" spans="2:2">
      <c r="B21" s="77" t="s">
        <v>254</v>
      </c>
    </row>
    <row r="22" spans="2:2">
      <c r="B22" s="75" t="s">
        <v>83</v>
      </c>
    </row>
    <row r="23" spans="2:2">
      <c r="B23" s="75" t="s">
        <v>91</v>
      </c>
    </row>
    <row r="24" spans="2:2">
      <c r="B24" s="75" t="s">
        <v>84</v>
      </c>
    </row>
    <row r="25" spans="2:2">
      <c r="B25" s="75" t="s">
        <v>85</v>
      </c>
    </row>
    <row r="26" spans="2:2">
      <c r="B26" s="75"/>
    </row>
    <row r="27" spans="2:2">
      <c r="B27" s="78" t="s">
        <v>48</v>
      </c>
    </row>
    <row r="28" spans="2:2" ht="58">
      <c r="B28" s="79" t="s">
        <v>233</v>
      </c>
    </row>
    <row r="29" spans="2:2">
      <c r="B29" s="75"/>
    </row>
    <row r="30" spans="2:2" ht="29">
      <c r="B30" s="80" t="s">
        <v>234</v>
      </c>
    </row>
    <row r="31" spans="2:2" ht="9.65" customHeight="1"/>
    <row r="32" spans="2:2" ht="37">
      <c r="B32" s="81" t="s">
        <v>262</v>
      </c>
    </row>
    <row r="33"/>
    <row r="34" ht="14.5" customHeight="1"/>
    <row r="35" ht="14.5" customHeight="1"/>
  </sheetData>
  <sheetProtection algorithmName="SHA-512" hashValue="Rt2gOG8fMptH3/N4DpBNAfrU/afvMgQa5A3wdVQ+PDYh6md+AIGARVDSw1HsQ9S6hcDhcD8JEkWkxj7HmjC+rQ==" saltValue="8nN4YiWsnJXeYPfDt/U8Hw==" spinCount="100000" sheet="1" objects="1" scenario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92DF0-7164-48B5-880F-1470AA8B30F6}">
  <sheetPr codeName="Sheet17">
    <tabColor rgb="FFF5E871"/>
  </sheetPr>
  <dimension ref="A1:R287"/>
  <sheetViews>
    <sheetView showGridLines="0" zoomScale="40" zoomScaleNormal="40" workbookViewId="0">
      <selection activeCell="D278" sqref="D278:P278"/>
    </sheetView>
  </sheetViews>
  <sheetFormatPr defaultColWidth="0" defaultRowHeight="14.5" zeroHeight="1" outlineLevelRow="4" outlineLevelCol="1"/>
  <cols>
    <col min="1" max="1" width="24.54296875" style="23" customWidth="1"/>
    <col min="2" max="2" width="15.453125" style="23" customWidth="1"/>
    <col min="3" max="3" width="61.90625" style="24" customWidth="1"/>
    <col min="4" max="4" width="39.36328125" style="23" customWidth="1"/>
    <col min="5" max="5" width="24.90625" style="23" customWidth="1" outlineLevel="1"/>
    <col min="6" max="6" width="29.08984375" style="23" customWidth="1" outlineLevel="1"/>
    <col min="7" max="7" width="22.54296875" style="23" customWidth="1" outlineLevel="1"/>
    <col min="8" max="8" width="37.08984375" style="23" customWidth="1"/>
    <col min="9" max="9" width="18.36328125" style="23" customWidth="1"/>
    <col min="10" max="10" width="41.36328125" style="23" customWidth="1"/>
    <col min="11" max="11" width="21.7265625" style="23" customWidth="1"/>
    <col min="12" max="12" width="13.81640625" style="23" customWidth="1"/>
    <col min="13" max="13" width="25.81640625" style="23" customWidth="1"/>
    <col min="14" max="14" width="9.1796875" style="23" customWidth="1"/>
    <col min="15" max="15" width="23.7265625" style="23" customWidth="1"/>
    <col min="16" max="16" width="25.6328125" style="23" customWidth="1"/>
    <col min="17" max="17" width="24.08984375" style="111" customWidth="1"/>
    <col min="18" max="18" width="4.81640625" style="23" customWidth="1"/>
    <col min="19" max="16384" width="8.81640625" style="23" hidden="1"/>
  </cols>
  <sheetData>
    <row r="1" spans="1:17" ht="63" customHeight="1">
      <c r="A1" s="108" t="s">
        <v>225</v>
      </c>
      <c r="B1" s="107"/>
      <c r="C1" s="107"/>
      <c r="D1" s="67" t="s">
        <v>63</v>
      </c>
      <c r="E1" s="63"/>
      <c r="F1" s="63"/>
      <c r="G1" s="63"/>
      <c r="J1" s="152"/>
      <c r="K1" s="152"/>
      <c r="L1" s="70"/>
    </row>
    <row r="2" spans="1:17" ht="51" customHeight="1">
      <c r="B2" s="63"/>
      <c r="C2" s="63"/>
      <c r="D2" s="63"/>
      <c r="E2" s="63"/>
      <c r="F2" s="63"/>
      <c r="G2" s="63"/>
      <c r="I2" s="43"/>
      <c r="J2" s="109" t="s">
        <v>57</v>
      </c>
      <c r="K2" s="46"/>
      <c r="L2" s="46"/>
      <c r="M2" s="109" t="s">
        <v>227</v>
      </c>
      <c r="P2" s="109" t="s">
        <v>229</v>
      </c>
      <c r="Q2" s="120" t="s">
        <v>256</v>
      </c>
    </row>
    <row r="3" spans="1:17" ht="14.5" customHeight="1">
      <c r="B3" s="63"/>
      <c r="C3" s="63"/>
      <c r="D3" s="157"/>
      <c r="E3" s="157"/>
      <c r="F3" s="157"/>
      <c r="G3" s="157"/>
      <c r="H3" s="157"/>
      <c r="I3" s="42"/>
      <c r="J3" s="110" t="s">
        <v>64</v>
      </c>
      <c r="K3" s="46"/>
      <c r="L3" s="46"/>
      <c r="M3" s="110" t="s">
        <v>228</v>
      </c>
      <c r="P3" s="110" t="s">
        <v>230</v>
      </c>
      <c r="Q3" s="121" t="s">
        <v>257</v>
      </c>
    </row>
    <row r="4" spans="1:17" ht="13" customHeight="1" thickBot="1">
      <c r="D4" s="157"/>
      <c r="E4" s="157"/>
      <c r="F4" s="157"/>
      <c r="G4" s="157"/>
      <c r="H4" s="157"/>
      <c r="I4" s="42"/>
      <c r="J4" s="51" t="s">
        <v>226</v>
      </c>
      <c r="K4" s="45"/>
      <c r="L4" s="45"/>
    </row>
    <row r="5" spans="1:17" ht="19" customHeight="1" thickBot="1">
      <c r="B5" s="69" t="s">
        <v>65</v>
      </c>
      <c r="C5" s="150"/>
      <c r="D5" s="157"/>
      <c r="E5" s="157"/>
      <c r="F5" s="157"/>
      <c r="G5" s="157"/>
      <c r="H5" s="157"/>
      <c r="I5" s="42"/>
      <c r="J5" s="52" t="s">
        <v>47</v>
      </c>
    </row>
    <row r="6" spans="1:17" ht="12" customHeight="1">
      <c r="D6" s="157"/>
      <c r="E6" s="157"/>
      <c r="F6" s="157"/>
      <c r="G6" s="157"/>
      <c r="H6" s="157"/>
      <c r="I6" s="42"/>
    </row>
    <row r="7" spans="1:17" ht="35" customHeight="1" thickBot="1"/>
    <row r="8" spans="1:17" ht="37" customHeight="1" thickBot="1">
      <c r="B8" s="158"/>
      <c r="C8" s="160"/>
      <c r="D8" s="158" t="s">
        <v>260</v>
      </c>
      <c r="E8" s="159"/>
      <c r="F8" s="159"/>
      <c r="G8" s="160"/>
      <c r="H8" s="82"/>
      <c r="I8" s="71" t="s">
        <v>261</v>
      </c>
      <c r="J8" s="82"/>
      <c r="K8" s="83" t="s">
        <v>71</v>
      </c>
      <c r="L8" s="166" t="str">
        <f>IF(OR(ISBLANK(H8),ISBLANK(J8)),"",NETWORKDAYS(H8,J8))</f>
        <v/>
      </c>
      <c r="M8" s="167"/>
    </row>
    <row r="9" spans="1:17" ht="15" thickBot="1">
      <c r="B9" s="28"/>
      <c r="C9" s="28"/>
      <c r="D9" s="28"/>
      <c r="E9" s="28"/>
      <c r="F9" s="28"/>
      <c r="G9" s="28"/>
      <c r="H9" s="28"/>
      <c r="I9" s="28"/>
      <c r="J9" s="147">
        <v>44986</v>
      </c>
      <c r="K9" s="28"/>
      <c r="L9" s="28"/>
      <c r="M9" s="28"/>
      <c r="N9" s="28"/>
      <c r="O9" s="28"/>
      <c r="P9" s="28"/>
      <c r="Q9" s="112"/>
    </row>
    <row r="10" spans="1:17" ht="19" thickBot="1">
      <c r="B10" s="172" t="s">
        <v>77</v>
      </c>
      <c r="C10" s="173"/>
      <c r="D10" s="173"/>
      <c r="E10" s="173"/>
      <c r="F10" s="173"/>
      <c r="G10" s="173"/>
      <c r="H10" s="173"/>
      <c r="I10" s="173"/>
      <c r="J10" s="173"/>
      <c r="K10" s="173"/>
      <c r="L10" s="173"/>
      <c r="M10" s="173"/>
      <c r="N10" s="173"/>
      <c r="O10" s="173"/>
      <c r="P10" s="174"/>
      <c r="Q10" s="113"/>
    </row>
    <row r="11" spans="1:17" ht="30.5" customHeight="1" thickBot="1">
      <c r="B11" s="185" t="s">
        <v>66</v>
      </c>
      <c r="C11" s="185" t="s">
        <v>74</v>
      </c>
      <c r="D11" s="194"/>
      <c r="E11" s="181" t="s">
        <v>224</v>
      </c>
      <c r="F11" s="181" t="s">
        <v>61</v>
      </c>
      <c r="G11" s="179" t="s">
        <v>62</v>
      </c>
      <c r="H11" s="211" t="s">
        <v>75</v>
      </c>
      <c r="I11" s="194"/>
      <c r="J11" s="194" t="s">
        <v>76</v>
      </c>
      <c r="K11" s="209" t="s">
        <v>86</v>
      </c>
      <c r="L11" s="28"/>
      <c r="M11" s="207" t="s">
        <v>215</v>
      </c>
      <c r="N11" s="28"/>
      <c r="O11" s="175" t="s">
        <v>213</v>
      </c>
      <c r="P11" s="176"/>
      <c r="Q11" s="114"/>
    </row>
    <row r="12" spans="1:17" ht="55" customHeight="1" thickBot="1">
      <c r="B12" s="186"/>
      <c r="C12" s="186"/>
      <c r="D12" s="195"/>
      <c r="E12" s="182"/>
      <c r="F12" s="182"/>
      <c r="G12" s="180"/>
      <c r="H12" s="212"/>
      <c r="I12" s="195"/>
      <c r="J12" s="195"/>
      <c r="K12" s="210"/>
      <c r="L12" s="28"/>
      <c r="M12" s="208"/>
      <c r="N12" s="28"/>
      <c r="O12" s="28"/>
      <c r="P12" s="89" t="s">
        <v>214</v>
      </c>
      <c r="Q12" s="114"/>
    </row>
    <row r="13" spans="1:17" ht="46" customHeight="1" thickBot="1">
      <c r="B13" s="149"/>
      <c r="C13" s="168"/>
      <c r="D13" s="169"/>
      <c r="E13" s="149"/>
      <c r="F13" s="149"/>
      <c r="G13" s="149"/>
      <c r="H13" s="205"/>
      <c r="I13" s="206"/>
      <c r="J13" s="149"/>
      <c r="K13" s="88" t="str">
        <f t="shared" ref="K13:K62" si="0">IF($B13&lt;&gt;"",SUMIF($B$67:$B$266,$B13,K$67:K$266),"")</f>
        <v/>
      </c>
      <c r="L13" s="25"/>
      <c r="M13" s="27" t="str">
        <f t="shared" ref="M13:M62" si="1">IF($B13&lt;&gt;"",SUMIF($B$67:$B$266,$B13,M$67:M$266),"")</f>
        <v/>
      </c>
      <c r="N13" s="26"/>
      <c r="O13" s="25"/>
      <c r="P13" s="27" t="str">
        <f t="shared" ref="P13:P62" si="2">IF($B13&lt;&gt;"",SUMIF($B$67:$B$266,$B13,P$67:P$266),"")</f>
        <v/>
      </c>
      <c r="Q13" s="115"/>
    </row>
    <row r="14" spans="1:17" ht="46" customHeight="1" thickBot="1">
      <c r="B14" s="149"/>
      <c r="C14" s="168"/>
      <c r="D14" s="169"/>
      <c r="E14" s="149"/>
      <c r="F14" s="149"/>
      <c r="G14" s="149"/>
      <c r="H14" s="205"/>
      <c r="I14" s="206"/>
      <c r="J14" s="149"/>
      <c r="K14" s="88" t="str">
        <f t="shared" si="0"/>
        <v/>
      </c>
      <c r="L14" s="25"/>
      <c r="M14" s="27" t="str">
        <f t="shared" si="1"/>
        <v/>
      </c>
      <c r="N14" s="26"/>
      <c r="O14" s="25"/>
      <c r="P14" s="27" t="str">
        <f t="shared" si="2"/>
        <v/>
      </c>
      <c r="Q14" s="115"/>
    </row>
    <row r="15" spans="1:17" ht="46" customHeight="1" thickBot="1">
      <c r="B15" s="149"/>
      <c r="C15" s="168"/>
      <c r="D15" s="169"/>
      <c r="E15" s="149"/>
      <c r="F15" s="149"/>
      <c r="G15" s="149"/>
      <c r="H15" s="205"/>
      <c r="I15" s="206"/>
      <c r="J15" s="149"/>
      <c r="K15" s="88" t="str">
        <f t="shared" si="0"/>
        <v/>
      </c>
      <c r="L15" s="25"/>
      <c r="M15" s="27" t="str">
        <f t="shared" si="1"/>
        <v/>
      </c>
      <c r="N15" s="26"/>
      <c r="O15" s="25"/>
      <c r="P15" s="27" t="str">
        <f t="shared" si="2"/>
        <v/>
      </c>
      <c r="Q15" s="115"/>
    </row>
    <row r="16" spans="1:17" ht="46" customHeight="1" thickBot="1">
      <c r="B16" s="149"/>
      <c r="C16" s="168"/>
      <c r="D16" s="169"/>
      <c r="E16" s="149"/>
      <c r="F16" s="149"/>
      <c r="G16" s="149"/>
      <c r="H16" s="205"/>
      <c r="I16" s="206"/>
      <c r="J16" s="149"/>
      <c r="K16" s="88" t="str">
        <f t="shared" si="0"/>
        <v/>
      </c>
      <c r="L16" s="25"/>
      <c r="M16" s="27" t="str">
        <f t="shared" si="1"/>
        <v/>
      </c>
      <c r="N16" s="26"/>
      <c r="O16" s="25"/>
      <c r="P16" s="27" t="str">
        <f t="shared" si="2"/>
        <v/>
      </c>
      <c r="Q16" s="115"/>
    </row>
    <row r="17" spans="2:17" ht="46" customHeight="1" thickBot="1">
      <c r="B17" s="149"/>
      <c r="C17" s="168"/>
      <c r="D17" s="169"/>
      <c r="E17" s="149"/>
      <c r="F17" s="149"/>
      <c r="G17" s="149"/>
      <c r="H17" s="205"/>
      <c r="I17" s="206"/>
      <c r="J17" s="149"/>
      <c r="K17" s="88" t="str">
        <f t="shared" si="0"/>
        <v/>
      </c>
      <c r="L17" s="25"/>
      <c r="M17" s="27" t="str">
        <f t="shared" si="1"/>
        <v/>
      </c>
      <c r="N17" s="26"/>
      <c r="O17" s="25"/>
      <c r="P17" s="27" t="str">
        <f t="shared" si="2"/>
        <v/>
      </c>
      <c r="Q17" s="115"/>
    </row>
    <row r="18" spans="2:17" ht="46" hidden="1" customHeight="1" outlineLevel="1" thickBot="1">
      <c r="B18" s="149"/>
      <c r="C18" s="168"/>
      <c r="D18" s="169"/>
      <c r="E18" s="149"/>
      <c r="F18" s="149"/>
      <c r="G18" s="149"/>
      <c r="H18" s="205"/>
      <c r="I18" s="206"/>
      <c r="J18" s="149"/>
      <c r="K18" s="88" t="str">
        <f t="shared" si="0"/>
        <v/>
      </c>
      <c r="L18" s="25"/>
      <c r="M18" s="27" t="str">
        <f t="shared" si="1"/>
        <v/>
      </c>
      <c r="N18" s="26"/>
      <c r="O18" s="25"/>
      <c r="P18" s="27" t="str">
        <f t="shared" si="2"/>
        <v/>
      </c>
      <c r="Q18" s="115"/>
    </row>
    <row r="19" spans="2:17" ht="46" hidden="1" customHeight="1" outlineLevel="1" thickBot="1">
      <c r="B19" s="149"/>
      <c r="C19" s="168"/>
      <c r="D19" s="169"/>
      <c r="E19" s="149"/>
      <c r="F19" s="149"/>
      <c r="G19" s="149"/>
      <c r="H19" s="205"/>
      <c r="I19" s="206"/>
      <c r="J19" s="149"/>
      <c r="K19" s="88" t="str">
        <f t="shared" si="0"/>
        <v/>
      </c>
      <c r="L19" s="25"/>
      <c r="M19" s="27" t="str">
        <f t="shared" si="1"/>
        <v/>
      </c>
      <c r="N19" s="26"/>
      <c r="O19" s="25"/>
      <c r="P19" s="27" t="str">
        <f t="shared" si="2"/>
        <v/>
      </c>
      <c r="Q19" s="115"/>
    </row>
    <row r="20" spans="2:17" ht="46" hidden="1" customHeight="1" outlineLevel="1" thickBot="1">
      <c r="B20" s="149"/>
      <c r="C20" s="168"/>
      <c r="D20" s="169"/>
      <c r="E20" s="149"/>
      <c r="F20" s="149"/>
      <c r="G20" s="149"/>
      <c r="H20" s="205"/>
      <c r="I20" s="206"/>
      <c r="J20" s="149"/>
      <c r="K20" s="88" t="str">
        <f t="shared" si="0"/>
        <v/>
      </c>
      <c r="L20" s="25"/>
      <c r="M20" s="27" t="str">
        <f t="shared" si="1"/>
        <v/>
      </c>
      <c r="N20" s="26"/>
      <c r="O20" s="25"/>
      <c r="P20" s="27" t="str">
        <f t="shared" si="2"/>
        <v/>
      </c>
      <c r="Q20" s="115"/>
    </row>
    <row r="21" spans="2:17" ht="46" hidden="1" customHeight="1" outlineLevel="1" thickBot="1">
      <c r="B21" s="149"/>
      <c r="C21" s="168"/>
      <c r="D21" s="169"/>
      <c r="E21" s="149"/>
      <c r="F21" s="149"/>
      <c r="G21" s="149"/>
      <c r="H21" s="205"/>
      <c r="I21" s="206"/>
      <c r="J21" s="149"/>
      <c r="K21" s="88" t="str">
        <f t="shared" si="0"/>
        <v/>
      </c>
      <c r="L21" s="25"/>
      <c r="M21" s="27" t="str">
        <f t="shared" si="1"/>
        <v/>
      </c>
      <c r="N21" s="26"/>
      <c r="O21" s="25"/>
      <c r="P21" s="27" t="str">
        <f t="shared" si="2"/>
        <v/>
      </c>
      <c r="Q21" s="115"/>
    </row>
    <row r="22" spans="2:17" ht="46" hidden="1" customHeight="1" outlineLevel="1" thickBot="1">
      <c r="B22" s="149"/>
      <c r="C22" s="168"/>
      <c r="D22" s="169"/>
      <c r="E22" s="149"/>
      <c r="F22" s="149"/>
      <c r="G22" s="149"/>
      <c r="H22" s="205"/>
      <c r="I22" s="206"/>
      <c r="J22" s="149"/>
      <c r="K22" s="88" t="str">
        <f t="shared" si="0"/>
        <v/>
      </c>
      <c r="L22" s="25"/>
      <c r="M22" s="27" t="str">
        <f t="shared" si="1"/>
        <v/>
      </c>
      <c r="N22" s="26"/>
      <c r="O22" s="25"/>
      <c r="P22" s="27" t="str">
        <f t="shared" si="2"/>
        <v/>
      </c>
      <c r="Q22" s="115"/>
    </row>
    <row r="23" spans="2:17" ht="46" hidden="1" customHeight="1" outlineLevel="2" thickBot="1">
      <c r="B23" s="149"/>
      <c r="C23" s="168"/>
      <c r="D23" s="169"/>
      <c r="E23" s="149"/>
      <c r="F23" s="149"/>
      <c r="G23" s="149"/>
      <c r="H23" s="205"/>
      <c r="I23" s="206"/>
      <c r="J23" s="149"/>
      <c r="K23" s="88" t="str">
        <f t="shared" si="0"/>
        <v/>
      </c>
      <c r="L23" s="25"/>
      <c r="M23" s="27" t="str">
        <f t="shared" si="1"/>
        <v/>
      </c>
      <c r="N23" s="26"/>
      <c r="O23" s="25"/>
      <c r="P23" s="27" t="str">
        <f t="shared" si="2"/>
        <v/>
      </c>
      <c r="Q23" s="115"/>
    </row>
    <row r="24" spans="2:17" ht="46" hidden="1" customHeight="1" outlineLevel="2" thickBot="1">
      <c r="B24" s="149"/>
      <c r="C24" s="168"/>
      <c r="D24" s="169"/>
      <c r="E24" s="149"/>
      <c r="F24" s="149"/>
      <c r="G24" s="149"/>
      <c r="H24" s="205"/>
      <c r="I24" s="206"/>
      <c r="J24" s="149"/>
      <c r="K24" s="88" t="str">
        <f t="shared" si="0"/>
        <v/>
      </c>
      <c r="L24" s="25"/>
      <c r="M24" s="27" t="str">
        <f t="shared" si="1"/>
        <v/>
      </c>
      <c r="N24" s="26"/>
      <c r="O24" s="25"/>
      <c r="P24" s="27" t="str">
        <f t="shared" si="2"/>
        <v/>
      </c>
      <c r="Q24" s="115"/>
    </row>
    <row r="25" spans="2:17" ht="46" hidden="1" customHeight="1" outlineLevel="2" thickBot="1">
      <c r="B25" s="149"/>
      <c r="C25" s="168"/>
      <c r="D25" s="169"/>
      <c r="E25" s="149"/>
      <c r="F25" s="149"/>
      <c r="G25" s="149"/>
      <c r="H25" s="205"/>
      <c r="I25" s="206"/>
      <c r="J25" s="149"/>
      <c r="K25" s="88" t="str">
        <f t="shared" si="0"/>
        <v/>
      </c>
      <c r="L25" s="25"/>
      <c r="M25" s="27" t="str">
        <f t="shared" si="1"/>
        <v/>
      </c>
      <c r="N25" s="26"/>
      <c r="O25" s="25"/>
      <c r="P25" s="27" t="str">
        <f t="shared" si="2"/>
        <v/>
      </c>
      <c r="Q25" s="115"/>
    </row>
    <row r="26" spans="2:17" ht="46" hidden="1" customHeight="1" outlineLevel="2" thickBot="1">
      <c r="B26" s="149"/>
      <c r="C26" s="168"/>
      <c r="D26" s="169"/>
      <c r="E26" s="149"/>
      <c r="F26" s="149"/>
      <c r="G26" s="149"/>
      <c r="H26" s="205"/>
      <c r="I26" s="206"/>
      <c r="J26" s="149"/>
      <c r="K26" s="88" t="str">
        <f t="shared" si="0"/>
        <v/>
      </c>
      <c r="L26" s="25"/>
      <c r="M26" s="27" t="str">
        <f t="shared" si="1"/>
        <v/>
      </c>
      <c r="N26" s="26"/>
      <c r="O26" s="25"/>
      <c r="P26" s="27" t="str">
        <f t="shared" si="2"/>
        <v/>
      </c>
      <c r="Q26" s="115"/>
    </row>
    <row r="27" spans="2:17" ht="46" hidden="1" customHeight="1" outlineLevel="2" thickBot="1">
      <c r="B27" s="149"/>
      <c r="C27" s="168"/>
      <c r="D27" s="169"/>
      <c r="E27" s="149"/>
      <c r="F27" s="149"/>
      <c r="G27" s="149"/>
      <c r="H27" s="205"/>
      <c r="I27" s="206"/>
      <c r="J27" s="149"/>
      <c r="K27" s="88" t="str">
        <f t="shared" si="0"/>
        <v/>
      </c>
      <c r="L27" s="25"/>
      <c r="M27" s="27" t="str">
        <f t="shared" si="1"/>
        <v/>
      </c>
      <c r="N27" s="26"/>
      <c r="O27" s="25"/>
      <c r="P27" s="27" t="str">
        <f t="shared" si="2"/>
        <v/>
      </c>
      <c r="Q27" s="115"/>
    </row>
    <row r="28" spans="2:17" ht="46" hidden="1" customHeight="1" outlineLevel="2" thickBot="1">
      <c r="B28" s="149"/>
      <c r="C28" s="168"/>
      <c r="D28" s="169"/>
      <c r="E28" s="149"/>
      <c r="F28" s="149"/>
      <c r="G28" s="149"/>
      <c r="H28" s="205"/>
      <c r="I28" s="206"/>
      <c r="J28" s="149"/>
      <c r="K28" s="88" t="str">
        <f t="shared" si="0"/>
        <v/>
      </c>
      <c r="L28" s="25"/>
      <c r="M28" s="27" t="str">
        <f t="shared" si="1"/>
        <v/>
      </c>
      <c r="N28" s="26"/>
      <c r="O28" s="25"/>
      <c r="P28" s="27" t="str">
        <f t="shared" si="2"/>
        <v/>
      </c>
      <c r="Q28" s="115"/>
    </row>
    <row r="29" spans="2:17" ht="46" hidden="1" customHeight="1" outlineLevel="2" thickBot="1">
      <c r="B29" s="149"/>
      <c r="C29" s="168"/>
      <c r="D29" s="169"/>
      <c r="E29" s="149"/>
      <c r="F29" s="149"/>
      <c r="G29" s="149"/>
      <c r="H29" s="205"/>
      <c r="I29" s="206"/>
      <c r="J29" s="149"/>
      <c r="K29" s="88" t="str">
        <f t="shared" si="0"/>
        <v/>
      </c>
      <c r="L29" s="25"/>
      <c r="M29" s="27" t="str">
        <f t="shared" si="1"/>
        <v/>
      </c>
      <c r="N29" s="26"/>
      <c r="O29" s="25"/>
      <c r="P29" s="27" t="str">
        <f t="shared" si="2"/>
        <v/>
      </c>
      <c r="Q29" s="115"/>
    </row>
    <row r="30" spans="2:17" ht="46" hidden="1" customHeight="1" outlineLevel="2" thickBot="1">
      <c r="B30" s="149"/>
      <c r="C30" s="168"/>
      <c r="D30" s="169"/>
      <c r="E30" s="149"/>
      <c r="F30" s="149"/>
      <c r="G30" s="149"/>
      <c r="H30" s="205"/>
      <c r="I30" s="206"/>
      <c r="J30" s="149"/>
      <c r="K30" s="88" t="str">
        <f t="shared" si="0"/>
        <v/>
      </c>
      <c r="L30" s="25"/>
      <c r="M30" s="27" t="str">
        <f t="shared" si="1"/>
        <v/>
      </c>
      <c r="N30" s="26"/>
      <c r="O30" s="25"/>
      <c r="P30" s="27" t="str">
        <f t="shared" si="2"/>
        <v/>
      </c>
      <c r="Q30" s="115"/>
    </row>
    <row r="31" spans="2:17" ht="46" hidden="1" customHeight="1" outlineLevel="2" thickBot="1">
      <c r="B31" s="149"/>
      <c r="C31" s="168"/>
      <c r="D31" s="169"/>
      <c r="E31" s="149"/>
      <c r="F31" s="149"/>
      <c r="G31" s="149"/>
      <c r="H31" s="205"/>
      <c r="I31" s="206"/>
      <c r="J31" s="149"/>
      <c r="K31" s="88" t="str">
        <f t="shared" si="0"/>
        <v/>
      </c>
      <c r="L31" s="25"/>
      <c r="M31" s="27" t="str">
        <f t="shared" si="1"/>
        <v/>
      </c>
      <c r="N31" s="26"/>
      <c r="O31" s="25"/>
      <c r="P31" s="27" t="str">
        <f t="shared" si="2"/>
        <v/>
      </c>
      <c r="Q31" s="115"/>
    </row>
    <row r="32" spans="2:17" ht="46" hidden="1" customHeight="1" outlineLevel="2" thickBot="1">
      <c r="B32" s="149"/>
      <c r="C32" s="168"/>
      <c r="D32" s="169"/>
      <c r="E32" s="149"/>
      <c r="F32" s="149"/>
      <c r="G32" s="149"/>
      <c r="H32" s="205"/>
      <c r="I32" s="206"/>
      <c r="J32" s="149"/>
      <c r="K32" s="88" t="str">
        <f t="shared" si="0"/>
        <v/>
      </c>
      <c r="L32" s="25"/>
      <c r="M32" s="27" t="str">
        <f t="shared" si="1"/>
        <v/>
      </c>
      <c r="N32" s="26"/>
      <c r="O32" s="25"/>
      <c r="P32" s="27" t="str">
        <f t="shared" si="2"/>
        <v/>
      </c>
      <c r="Q32" s="115"/>
    </row>
    <row r="33" spans="2:17" ht="46" hidden="1" customHeight="1" outlineLevel="2" thickBot="1">
      <c r="B33" s="149"/>
      <c r="C33" s="168"/>
      <c r="D33" s="169"/>
      <c r="E33" s="149"/>
      <c r="F33" s="149"/>
      <c r="G33" s="149"/>
      <c r="H33" s="205"/>
      <c r="I33" s="206"/>
      <c r="J33" s="149"/>
      <c r="K33" s="88" t="str">
        <f t="shared" si="0"/>
        <v/>
      </c>
      <c r="L33" s="25"/>
      <c r="M33" s="27" t="str">
        <f t="shared" si="1"/>
        <v/>
      </c>
      <c r="N33" s="26"/>
      <c r="O33" s="25"/>
      <c r="P33" s="27" t="str">
        <f t="shared" si="2"/>
        <v/>
      </c>
      <c r="Q33" s="115"/>
    </row>
    <row r="34" spans="2:17" ht="46" hidden="1" customHeight="1" outlineLevel="2" thickBot="1">
      <c r="B34" s="149"/>
      <c r="C34" s="168"/>
      <c r="D34" s="169"/>
      <c r="E34" s="149"/>
      <c r="F34" s="149"/>
      <c r="G34" s="149"/>
      <c r="H34" s="205"/>
      <c r="I34" s="206"/>
      <c r="J34" s="149"/>
      <c r="K34" s="88" t="str">
        <f t="shared" si="0"/>
        <v/>
      </c>
      <c r="L34" s="25"/>
      <c r="M34" s="27" t="str">
        <f t="shared" si="1"/>
        <v/>
      </c>
      <c r="N34" s="26"/>
      <c r="O34" s="25"/>
      <c r="P34" s="27" t="str">
        <f t="shared" si="2"/>
        <v/>
      </c>
      <c r="Q34" s="115"/>
    </row>
    <row r="35" spans="2:17" ht="46" hidden="1" customHeight="1" outlineLevel="2" thickBot="1">
      <c r="B35" s="149"/>
      <c r="C35" s="168"/>
      <c r="D35" s="169"/>
      <c r="E35" s="149"/>
      <c r="F35" s="149"/>
      <c r="G35" s="149"/>
      <c r="H35" s="205"/>
      <c r="I35" s="206"/>
      <c r="J35" s="149"/>
      <c r="K35" s="88" t="str">
        <f t="shared" si="0"/>
        <v/>
      </c>
      <c r="L35" s="25"/>
      <c r="M35" s="27" t="str">
        <f t="shared" si="1"/>
        <v/>
      </c>
      <c r="N35" s="26"/>
      <c r="O35" s="25"/>
      <c r="P35" s="27" t="str">
        <f t="shared" si="2"/>
        <v/>
      </c>
      <c r="Q35" s="115"/>
    </row>
    <row r="36" spans="2:17" ht="46" hidden="1" customHeight="1" outlineLevel="2" thickBot="1">
      <c r="B36" s="149"/>
      <c r="C36" s="168"/>
      <c r="D36" s="169"/>
      <c r="E36" s="149"/>
      <c r="F36" s="149"/>
      <c r="G36" s="149"/>
      <c r="H36" s="205"/>
      <c r="I36" s="206"/>
      <c r="J36" s="149"/>
      <c r="K36" s="88" t="str">
        <f t="shared" si="0"/>
        <v/>
      </c>
      <c r="L36" s="25"/>
      <c r="M36" s="27" t="str">
        <f t="shared" si="1"/>
        <v/>
      </c>
      <c r="N36" s="26"/>
      <c r="O36" s="25"/>
      <c r="P36" s="27" t="str">
        <f t="shared" si="2"/>
        <v/>
      </c>
      <c r="Q36" s="115"/>
    </row>
    <row r="37" spans="2:17" ht="46" hidden="1" customHeight="1" outlineLevel="2" thickBot="1">
      <c r="B37" s="149"/>
      <c r="C37" s="168"/>
      <c r="D37" s="169"/>
      <c r="E37" s="149"/>
      <c r="F37" s="149"/>
      <c r="G37" s="149"/>
      <c r="H37" s="205"/>
      <c r="I37" s="206"/>
      <c r="J37" s="149"/>
      <c r="K37" s="88" t="str">
        <f t="shared" si="0"/>
        <v/>
      </c>
      <c r="L37" s="25"/>
      <c r="M37" s="27" t="str">
        <f t="shared" si="1"/>
        <v/>
      </c>
      <c r="N37" s="26"/>
      <c r="O37" s="25"/>
      <c r="P37" s="27" t="str">
        <f t="shared" si="2"/>
        <v/>
      </c>
      <c r="Q37" s="115"/>
    </row>
    <row r="38" spans="2:17" ht="46" hidden="1" customHeight="1" outlineLevel="3" thickBot="1">
      <c r="B38" s="149"/>
      <c r="C38" s="168"/>
      <c r="D38" s="169"/>
      <c r="E38" s="149"/>
      <c r="F38" s="149"/>
      <c r="G38" s="149"/>
      <c r="H38" s="205"/>
      <c r="I38" s="206"/>
      <c r="J38" s="149"/>
      <c r="K38" s="88" t="str">
        <f t="shared" si="0"/>
        <v/>
      </c>
      <c r="L38" s="25"/>
      <c r="M38" s="27" t="str">
        <f t="shared" si="1"/>
        <v/>
      </c>
      <c r="N38" s="26"/>
      <c r="O38" s="25"/>
      <c r="P38" s="27" t="str">
        <f t="shared" si="2"/>
        <v/>
      </c>
      <c r="Q38" s="115"/>
    </row>
    <row r="39" spans="2:17" ht="46" hidden="1" customHeight="1" outlineLevel="3" thickBot="1">
      <c r="B39" s="149"/>
      <c r="C39" s="168"/>
      <c r="D39" s="169"/>
      <c r="E39" s="149"/>
      <c r="F39" s="149"/>
      <c r="G39" s="149"/>
      <c r="H39" s="205"/>
      <c r="I39" s="206"/>
      <c r="J39" s="149"/>
      <c r="K39" s="88" t="str">
        <f t="shared" si="0"/>
        <v/>
      </c>
      <c r="L39" s="25"/>
      <c r="M39" s="27" t="str">
        <f t="shared" si="1"/>
        <v/>
      </c>
      <c r="N39" s="26"/>
      <c r="O39" s="25"/>
      <c r="P39" s="27" t="str">
        <f t="shared" si="2"/>
        <v/>
      </c>
      <c r="Q39" s="115"/>
    </row>
    <row r="40" spans="2:17" ht="46" hidden="1" customHeight="1" outlineLevel="3" thickBot="1">
      <c r="B40" s="149"/>
      <c r="C40" s="168"/>
      <c r="D40" s="169"/>
      <c r="E40" s="149"/>
      <c r="F40" s="149"/>
      <c r="G40" s="149"/>
      <c r="H40" s="205"/>
      <c r="I40" s="206"/>
      <c r="J40" s="149"/>
      <c r="K40" s="88" t="str">
        <f t="shared" si="0"/>
        <v/>
      </c>
      <c r="L40" s="25"/>
      <c r="M40" s="27" t="str">
        <f t="shared" si="1"/>
        <v/>
      </c>
      <c r="N40" s="26"/>
      <c r="O40" s="25"/>
      <c r="P40" s="27" t="str">
        <f t="shared" si="2"/>
        <v/>
      </c>
      <c r="Q40" s="115"/>
    </row>
    <row r="41" spans="2:17" ht="46" hidden="1" customHeight="1" outlineLevel="3" thickBot="1">
      <c r="B41" s="149"/>
      <c r="C41" s="168"/>
      <c r="D41" s="169"/>
      <c r="E41" s="149"/>
      <c r="F41" s="149"/>
      <c r="G41" s="149"/>
      <c r="H41" s="205"/>
      <c r="I41" s="206"/>
      <c r="J41" s="149"/>
      <c r="K41" s="88" t="str">
        <f t="shared" si="0"/>
        <v/>
      </c>
      <c r="L41" s="25"/>
      <c r="M41" s="27" t="str">
        <f t="shared" si="1"/>
        <v/>
      </c>
      <c r="N41" s="26"/>
      <c r="O41" s="25"/>
      <c r="P41" s="27" t="str">
        <f t="shared" si="2"/>
        <v/>
      </c>
      <c r="Q41" s="115"/>
    </row>
    <row r="42" spans="2:17" ht="46" hidden="1" customHeight="1" outlineLevel="3" thickBot="1">
      <c r="B42" s="149"/>
      <c r="C42" s="168"/>
      <c r="D42" s="169"/>
      <c r="E42" s="149"/>
      <c r="F42" s="149"/>
      <c r="G42" s="149"/>
      <c r="H42" s="205"/>
      <c r="I42" s="206"/>
      <c r="J42" s="149"/>
      <c r="K42" s="88" t="str">
        <f t="shared" si="0"/>
        <v/>
      </c>
      <c r="L42" s="25"/>
      <c r="M42" s="27" t="str">
        <f t="shared" si="1"/>
        <v/>
      </c>
      <c r="N42" s="26"/>
      <c r="O42" s="25"/>
      <c r="P42" s="27" t="str">
        <f t="shared" si="2"/>
        <v/>
      </c>
      <c r="Q42" s="115"/>
    </row>
    <row r="43" spans="2:17" ht="46" hidden="1" customHeight="1" outlineLevel="3" thickBot="1">
      <c r="B43" s="149"/>
      <c r="C43" s="168"/>
      <c r="D43" s="169"/>
      <c r="E43" s="149"/>
      <c r="F43" s="149"/>
      <c r="G43" s="149"/>
      <c r="H43" s="205"/>
      <c r="I43" s="206"/>
      <c r="J43" s="149"/>
      <c r="K43" s="88" t="str">
        <f t="shared" si="0"/>
        <v/>
      </c>
      <c r="L43" s="25"/>
      <c r="M43" s="27" t="str">
        <f t="shared" si="1"/>
        <v/>
      </c>
      <c r="N43" s="26"/>
      <c r="O43" s="25"/>
      <c r="P43" s="27" t="str">
        <f t="shared" si="2"/>
        <v/>
      </c>
      <c r="Q43" s="115"/>
    </row>
    <row r="44" spans="2:17" ht="46" hidden="1" customHeight="1" outlineLevel="3" thickBot="1">
      <c r="B44" s="149"/>
      <c r="C44" s="168"/>
      <c r="D44" s="169"/>
      <c r="E44" s="149"/>
      <c r="F44" s="149"/>
      <c r="G44" s="149"/>
      <c r="H44" s="205"/>
      <c r="I44" s="206"/>
      <c r="J44" s="149"/>
      <c r="K44" s="88" t="str">
        <f t="shared" si="0"/>
        <v/>
      </c>
      <c r="L44" s="25"/>
      <c r="M44" s="27" t="str">
        <f t="shared" si="1"/>
        <v/>
      </c>
      <c r="N44" s="26"/>
      <c r="O44" s="25"/>
      <c r="P44" s="27" t="str">
        <f t="shared" si="2"/>
        <v/>
      </c>
      <c r="Q44" s="115"/>
    </row>
    <row r="45" spans="2:17" ht="46" hidden="1" customHeight="1" outlineLevel="3" thickBot="1">
      <c r="B45" s="149"/>
      <c r="C45" s="168"/>
      <c r="D45" s="169"/>
      <c r="E45" s="149"/>
      <c r="F45" s="149"/>
      <c r="G45" s="149"/>
      <c r="H45" s="205"/>
      <c r="I45" s="206"/>
      <c r="J45" s="149"/>
      <c r="K45" s="88" t="str">
        <f t="shared" si="0"/>
        <v/>
      </c>
      <c r="L45" s="25"/>
      <c r="M45" s="27" t="str">
        <f t="shared" si="1"/>
        <v/>
      </c>
      <c r="N45" s="26"/>
      <c r="O45" s="25"/>
      <c r="P45" s="27" t="str">
        <f t="shared" si="2"/>
        <v/>
      </c>
      <c r="Q45" s="115"/>
    </row>
    <row r="46" spans="2:17" ht="46" hidden="1" customHeight="1" outlineLevel="3" thickBot="1">
      <c r="B46" s="149"/>
      <c r="C46" s="168"/>
      <c r="D46" s="169"/>
      <c r="E46" s="149"/>
      <c r="F46" s="149"/>
      <c r="G46" s="149"/>
      <c r="H46" s="205"/>
      <c r="I46" s="206"/>
      <c r="J46" s="149"/>
      <c r="K46" s="88" t="str">
        <f t="shared" si="0"/>
        <v/>
      </c>
      <c r="L46" s="25"/>
      <c r="M46" s="27" t="str">
        <f t="shared" si="1"/>
        <v/>
      </c>
      <c r="N46" s="26"/>
      <c r="O46" s="25"/>
      <c r="P46" s="27" t="str">
        <f t="shared" si="2"/>
        <v/>
      </c>
      <c r="Q46" s="115"/>
    </row>
    <row r="47" spans="2:17" ht="46" hidden="1" customHeight="1" outlineLevel="3" thickBot="1">
      <c r="B47" s="149"/>
      <c r="C47" s="168"/>
      <c r="D47" s="169"/>
      <c r="E47" s="149"/>
      <c r="F47" s="149"/>
      <c r="G47" s="149"/>
      <c r="H47" s="205"/>
      <c r="I47" s="206"/>
      <c r="J47" s="149"/>
      <c r="K47" s="88" t="str">
        <f t="shared" si="0"/>
        <v/>
      </c>
      <c r="L47" s="25"/>
      <c r="M47" s="27" t="str">
        <f t="shared" si="1"/>
        <v/>
      </c>
      <c r="N47" s="26"/>
      <c r="O47" s="25"/>
      <c r="P47" s="27" t="str">
        <f t="shared" si="2"/>
        <v/>
      </c>
      <c r="Q47" s="115"/>
    </row>
    <row r="48" spans="2:17" ht="46" hidden="1" customHeight="1" outlineLevel="3" thickBot="1">
      <c r="B48" s="149"/>
      <c r="C48" s="168"/>
      <c r="D48" s="169"/>
      <c r="E48" s="149"/>
      <c r="F48" s="149"/>
      <c r="G48" s="149"/>
      <c r="H48" s="205"/>
      <c r="I48" s="206"/>
      <c r="J48" s="149"/>
      <c r="K48" s="88" t="str">
        <f t="shared" si="0"/>
        <v/>
      </c>
      <c r="L48" s="25"/>
      <c r="M48" s="27" t="str">
        <f t="shared" si="1"/>
        <v/>
      </c>
      <c r="N48" s="26"/>
      <c r="O48" s="25"/>
      <c r="P48" s="27" t="str">
        <f t="shared" si="2"/>
        <v/>
      </c>
      <c r="Q48" s="115"/>
    </row>
    <row r="49" spans="1:17" ht="46" hidden="1" customHeight="1" outlineLevel="3" thickBot="1">
      <c r="B49" s="149"/>
      <c r="C49" s="168"/>
      <c r="D49" s="169"/>
      <c r="E49" s="149"/>
      <c r="F49" s="149"/>
      <c r="G49" s="149"/>
      <c r="H49" s="205"/>
      <c r="I49" s="206"/>
      <c r="J49" s="149"/>
      <c r="K49" s="88" t="str">
        <f t="shared" si="0"/>
        <v/>
      </c>
      <c r="L49" s="25"/>
      <c r="M49" s="27" t="str">
        <f t="shared" si="1"/>
        <v/>
      </c>
      <c r="N49" s="26"/>
      <c r="O49" s="25"/>
      <c r="P49" s="27" t="str">
        <f t="shared" si="2"/>
        <v/>
      </c>
      <c r="Q49" s="115"/>
    </row>
    <row r="50" spans="1:17" ht="46" hidden="1" customHeight="1" outlineLevel="3" thickBot="1">
      <c r="B50" s="149"/>
      <c r="C50" s="168"/>
      <c r="D50" s="169"/>
      <c r="E50" s="149"/>
      <c r="F50" s="149"/>
      <c r="G50" s="149"/>
      <c r="H50" s="205"/>
      <c r="I50" s="206"/>
      <c r="J50" s="149"/>
      <c r="K50" s="88" t="str">
        <f t="shared" si="0"/>
        <v/>
      </c>
      <c r="L50" s="25"/>
      <c r="M50" s="27" t="str">
        <f t="shared" si="1"/>
        <v/>
      </c>
      <c r="N50" s="26"/>
      <c r="O50" s="25"/>
      <c r="P50" s="27" t="str">
        <f t="shared" si="2"/>
        <v/>
      </c>
      <c r="Q50" s="115"/>
    </row>
    <row r="51" spans="1:17" ht="46" hidden="1" customHeight="1" outlineLevel="3" thickBot="1">
      <c r="B51" s="149"/>
      <c r="C51" s="168"/>
      <c r="D51" s="169"/>
      <c r="E51" s="149"/>
      <c r="F51" s="149"/>
      <c r="G51" s="149"/>
      <c r="H51" s="205"/>
      <c r="I51" s="206"/>
      <c r="J51" s="149"/>
      <c r="K51" s="88" t="str">
        <f t="shared" si="0"/>
        <v/>
      </c>
      <c r="L51" s="25"/>
      <c r="M51" s="27" t="str">
        <f t="shared" si="1"/>
        <v/>
      </c>
      <c r="N51" s="26"/>
      <c r="O51" s="25"/>
      <c r="P51" s="27" t="str">
        <f t="shared" si="2"/>
        <v/>
      </c>
      <c r="Q51" s="115"/>
    </row>
    <row r="52" spans="1:17" ht="46" hidden="1" customHeight="1" outlineLevel="3" thickBot="1">
      <c r="B52" s="149"/>
      <c r="C52" s="168"/>
      <c r="D52" s="169"/>
      <c r="E52" s="149"/>
      <c r="F52" s="149"/>
      <c r="G52" s="149"/>
      <c r="H52" s="205"/>
      <c r="I52" s="206"/>
      <c r="J52" s="149"/>
      <c r="K52" s="88" t="str">
        <f t="shared" si="0"/>
        <v/>
      </c>
      <c r="L52" s="25"/>
      <c r="M52" s="27" t="str">
        <f t="shared" si="1"/>
        <v/>
      </c>
      <c r="N52" s="26"/>
      <c r="O52" s="25"/>
      <c r="P52" s="27" t="str">
        <f t="shared" si="2"/>
        <v/>
      </c>
      <c r="Q52" s="115"/>
    </row>
    <row r="53" spans="1:17" ht="46" hidden="1" customHeight="1" outlineLevel="3" thickBot="1">
      <c r="B53" s="149"/>
      <c r="C53" s="168"/>
      <c r="D53" s="169"/>
      <c r="E53" s="149"/>
      <c r="F53" s="149"/>
      <c r="G53" s="149"/>
      <c r="H53" s="205"/>
      <c r="I53" s="206"/>
      <c r="J53" s="149"/>
      <c r="K53" s="88" t="str">
        <f t="shared" si="0"/>
        <v/>
      </c>
      <c r="L53" s="25"/>
      <c r="M53" s="27" t="str">
        <f t="shared" si="1"/>
        <v/>
      </c>
      <c r="N53" s="26"/>
      <c r="O53" s="25"/>
      <c r="P53" s="27" t="str">
        <f t="shared" si="2"/>
        <v/>
      </c>
      <c r="Q53" s="115"/>
    </row>
    <row r="54" spans="1:17" ht="46" hidden="1" customHeight="1" outlineLevel="3" thickBot="1">
      <c r="B54" s="149"/>
      <c r="C54" s="168"/>
      <c r="D54" s="169"/>
      <c r="E54" s="149"/>
      <c r="F54" s="149"/>
      <c r="G54" s="149"/>
      <c r="H54" s="205"/>
      <c r="I54" s="206"/>
      <c r="J54" s="149"/>
      <c r="K54" s="88" t="str">
        <f t="shared" si="0"/>
        <v/>
      </c>
      <c r="L54" s="25"/>
      <c r="M54" s="27" t="str">
        <f t="shared" si="1"/>
        <v/>
      </c>
      <c r="N54" s="26"/>
      <c r="O54" s="25"/>
      <c r="P54" s="27" t="str">
        <f t="shared" si="2"/>
        <v/>
      </c>
      <c r="Q54" s="115"/>
    </row>
    <row r="55" spans="1:17" ht="46" hidden="1" customHeight="1" outlineLevel="3" thickBot="1">
      <c r="B55" s="149"/>
      <c r="C55" s="168"/>
      <c r="D55" s="169"/>
      <c r="E55" s="149"/>
      <c r="F55" s="149"/>
      <c r="G55" s="149"/>
      <c r="H55" s="205"/>
      <c r="I55" s="206"/>
      <c r="J55" s="149"/>
      <c r="K55" s="88" t="str">
        <f t="shared" si="0"/>
        <v/>
      </c>
      <c r="L55" s="25"/>
      <c r="M55" s="27" t="str">
        <f t="shared" si="1"/>
        <v/>
      </c>
      <c r="N55" s="26"/>
      <c r="O55" s="25"/>
      <c r="P55" s="27" t="str">
        <f t="shared" si="2"/>
        <v/>
      </c>
      <c r="Q55" s="115"/>
    </row>
    <row r="56" spans="1:17" ht="46" hidden="1" customHeight="1" outlineLevel="3" thickBot="1">
      <c r="B56" s="149"/>
      <c r="C56" s="168"/>
      <c r="D56" s="169"/>
      <c r="E56" s="149"/>
      <c r="F56" s="149"/>
      <c r="G56" s="149"/>
      <c r="H56" s="205"/>
      <c r="I56" s="206"/>
      <c r="J56" s="149"/>
      <c r="K56" s="88" t="str">
        <f t="shared" si="0"/>
        <v/>
      </c>
      <c r="L56" s="25"/>
      <c r="M56" s="27" t="str">
        <f t="shared" si="1"/>
        <v/>
      </c>
      <c r="N56" s="26"/>
      <c r="O56" s="25"/>
      <c r="P56" s="27" t="str">
        <f t="shared" si="2"/>
        <v/>
      </c>
      <c r="Q56" s="115"/>
    </row>
    <row r="57" spans="1:17" ht="46" hidden="1" customHeight="1" outlineLevel="3" thickBot="1">
      <c r="B57" s="149"/>
      <c r="C57" s="168"/>
      <c r="D57" s="169"/>
      <c r="E57" s="149"/>
      <c r="F57" s="149"/>
      <c r="G57" s="149"/>
      <c r="H57" s="205"/>
      <c r="I57" s="206"/>
      <c r="J57" s="149"/>
      <c r="K57" s="88" t="str">
        <f t="shared" si="0"/>
        <v/>
      </c>
      <c r="L57" s="25"/>
      <c r="M57" s="27" t="str">
        <f t="shared" si="1"/>
        <v/>
      </c>
      <c r="N57" s="26"/>
      <c r="O57" s="25"/>
      <c r="P57" s="27" t="str">
        <f t="shared" si="2"/>
        <v/>
      </c>
      <c r="Q57" s="115"/>
    </row>
    <row r="58" spans="1:17" ht="46" hidden="1" customHeight="1" outlineLevel="3" thickBot="1">
      <c r="B58" s="149"/>
      <c r="C58" s="168"/>
      <c r="D58" s="169"/>
      <c r="E58" s="149"/>
      <c r="F58" s="149"/>
      <c r="G58" s="149"/>
      <c r="H58" s="205"/>
      <c r="I58" s="206"/>
      <c r="J58" s="149"/>
      <c r="K58" s="88" t="str">
        <f t="shared" si="0"/>
        <v/>
      </c>
      <c r="L58" s="25"/>
      <c r="M58" s="27" t="str">
        <f t="shared" si="1"/>
        <v/>
      </c>
      <c r="N58" s="26"/>
      <c r="O58" s="25"/>
      <c r="P58" s="27" t="str">
        <f t="shared" si="2"/>
        <v/>
      </c>
      <c r="Q58" s="115"/>
    </row>
    <row r="59" spans="1:17" ht="46" hidden="1" customHeight="1" outlineLevel="3" thickBot="1">
      <c r="B59" s="149"/>
      <c r="C59" s="168"/>
      <c r="D59" s="169"/>
      <c r="E59" s="149"/>
      <c r="F59" s="149"/>
      <c r="G59" s="149"/>
      <c r="H59" s="205"/>
      <c r="I59" s="206"/>
      <c r="J59" s="149"/>
      <c r="K59" s="88" t="str">
        <f t="shared" si="0"/>
        <v/>
      </c>
      <c r="L59" s="25"/>
      <c r="M59" s="27" t="str">
        <f t="shared" si="1"/>
        <v/>
      </c>
      <c r="N59" s="26"/>
      <c r="O59" s="25"/>
      <c r="P59" s="27" t="str">
        <f t="shared" si="2"/>
        <v/>
      </c>
      <c r="Q59" s="115"/>
    </row>
    <row r="60" spans="1:17" ht="46" hidden="1" customHeight="1" outlineLevel="3" thickBot="1">
      <c r="B60" s="149"/>
      <c r="C60" s="168"/>
      <c r="D60" s="169"/>
      <c r="E60" s="149"/>
      <c r="F60" s="149"/>
      <c r="G60" s="149"/>
      <c r="H60" s="205"/>
      <c r="I60" s="206"/>
      <c r="J60" s="149"/>
      <c r="K60" s="88" t="str">
        <f t="shared" si="0"/>
        <v/>
      </c>
      <c r="L60" s="25"/>
      <c r="M60" s="27" t="str">
        <f t="shared" si="1"/>
        <v/>
      </c>
      <c r="N60" s="26"/>
      <c r="O60" s="25"/>
      <c r="P60" s="27" t="str">
        <f t="shared" si="2"/>
        <v/>
      </c>
      <c r="Q60" s="115"/>
    </row>
    <row r="61" spans="1:17" ht="46" hidden="1" customHeight="1" outlineLevel="3" thickBot="1">
      <c r="B61" s="149"/>
      <c r="C61" s="168"/>
      <c r="D61" s="169"/>
      <c r="E61" s="149"/>
      <c r="F61" s="149"/>
      <c r="G61" s="149"/>
      <c r="H61" s="205"/>
      <c r="I61" s="206"/>
      <c r="J61" s="149"/>
      <c r="K61" s="88" t="str">
        <f t="shared" si="0"/>
        <v/>
      </c>
      <c r="L61" s="25"/>
      <c r="M61" s="27" t="str">
        <f t="shared" si="1"/>
        <v/>
      </c>
      <c r="N61" s="26"/>
      <c r="O61" s="25"/>
      <c r="P61" s="27" t="str">
        <f t="shared" si="2"/>
        <v/>
      </c>
      <c r="Q61" s="115"/>
    </row>
    <row r="62" spans="1:17" ht="46" hidden="1" customHeight="1" outlineLevel="3" thickBot="1">
      <c r="B62" s="149"/>
      <c r="C62" s="168"/>
      <c r="D62" s="169"/>
      <c r="E62" s="149"/>
      <c r="F62" s="149"/>
      <c r="G62" s="149"/>
      <c r="H62" s="205"/>
      <c r="I62" s="206"/>
      <c r="J62" s="149"/>
      <c r="K62" s="88" t="str">
        <f t="shared" si="0"/>
        <v/>
      </c>
      <c r="L62" s="25"/>
      <c r="M62" s="27" t="str">
        <f t="shared" si="1"/>
        <v/>
      </c>
      <c r="N62" s="26"/>
      <c r="O62" s="25"/>
      <c r="P62" s="27" t="str">
        <f t="shared" si="2"/>
        <v/>
      </c>
      <c r="Q62" s="115"/>
    </row>
    <row r="63" spans="1:17" ht="73" collapsed="1" thickBot="1">
      <c r="A63" s="108" t="s">
        <v>259</v>
      </c>
      <c r="C63" s="23"/>
      <c r="K63" s="87"/>
      <c r="L63" s="25"/>
      <c r="M63" s="29"/>
      <c r="N63" s="26"/>
      <c r="O63" s="25"/>
      <c r="P63" s="29"/>
      <c r="Q63" s="115"/>
    </row>
    <row r="64" spans="1:17" ht="46" customHeight="1" thickBot="1">
      <c r="B64" s="172" t="s">
        <v>78</v>
      </c>
      <c r="C64" s="173"/>
      <c r="D64" s="173"/>
      <c r="E64" s="173"/>
      <c r="F64" s="173"/>
      <c r="G64" s="173"/>
      <c r="H64" s="173"/>
      <c r="I64" s="173"/>
      <c r="J64" s="173"/>
      <c r="K64" s="173"/>
      <c r="L64" s="173"/>
      <c r="M64" s="173"/>
      <c r="N64" s="173"/>
      <c r="O64" s="173"/>
      <c r="P64" s="174"/>
      <c r="Q64" s="113"/>
    </row>
    <row r="65" spans="1:17" ht="46" customHeight="1" thickBot="1">
      <c r="B65" s="185" t="s">
        <v>66</v>
      </c>
      <c r="C65" s="177" t="s">
        <v>212</v>
      </c>
      <c r="D65" s="177" t="s">
        <v>38</v>
      </c>
      <c r="E65" s="181" t="s">
        <v>224</v>
      </c>
      <c r="F65" s="181" t="s">
        <v>61</v>
      </c>
      <c r="G65" s="179" t="s">
        <v>62</v>
      </c>
      <c r="H65" s="177" t="s">
        <v>1</v>
      </c>
      <c r="I65" s="170" t="s">
        <v>0</v>
      </c>
      <c r="J65" s="183" t="s">
        <v>2</v>
      </c>
      <c r="K65" s="194" t="s">
        <v>216</v>
      </c>
      <c r="L65" s="194" t="s">
        <v>73</v>
      </c>
      <c r="M65" s="187" t="s">
        <v>217</v>
      </c>
      <c r="N65" s="26"/>
      <c r="O65" s="165" t="s">
        <v>213</v>
      </c>
      <c r="P65" s="164"/>
      <c r="Q65" s="116"/>
    </row>
    <row r="66" spans="1:17" ht="56" customHeight="1" thickBot="1">
      <c r="B66" s="186"/>
      <c r="C66" s="178"/>
      <c r="D66" s="178"/>
      <c r="E66" s="182"/>
      <c r="F66" s="182"/>
      <c r="G66" s="180"/>
      <c r="H66" s="178"/>
      <c r="I66" s="171"/>
      <c r="J66" s="184"/>
      <c r="K66" s="195"/>
      <c r="L66" s="195"/>
      <c r="M66" s="188"/>
      <c r="N66" s="26"/>
      <c r="O66" s="85" t="s">
        <v>39</v>
      </c>
      <c r="P66" s="86" t="s">
        <v>218</v>
      </c>
      <c r="Q66" s="114"/>
    </row>
    <row r="67" spans="1:17" ht="30" customHeight="1" thickBot="1">
      <c r="B67" s="149"/>
      <c r="C67" s="149"/>
      <c r="D67" s="149"/>
      <c r="E67" s="149"/>
      <c r="F67" s="149"/>
      <c r="G67" s="149"/>
      <c r="H67" s="149"/>
      <c r="I67" s="149"/>
      <c r="J67" s="151"/>
      <c r="K67" s="149"/>
      <c r="L67" s="84" t="str">
        <f>IFERROR(IF(K67&lt;&gt;"",K67/$L$8,""),"")</f>
        <v/>
      </c>
      <c r="M67" s="27" t="str">
        <f>IF($B67&lt;&gt;"",J67*$K67,"")</f>
        <v/>
      </c>
      <c r="N67" s="26"/>
      <c r="O67" s="27">
        <f>IFERROR($J67*(1-IF(I67="Yes",$H$270,0))*(1-IF(($M$267-$M$270)&gt;'Discount Structure'!$A$4,$H$271,0)),0)</f>
        <v>0</v>
      </c>
      <c r="P67" s="27" t="str">
        <f>IF($B67&lt;&gt;"",O67*$K67,"")</f>
        <v/>
      </c>
      <c r="Q67" s="115"/>
    </row>
    <row r="68" spans="1:17" ht="30" customHeight="1" thickBot="1">
      <c r="A68" s="28"/>
      <c r="B68" s="149"/>
      <c r="C68" s="149"/>
      <c r="D68" s="149"/>
      <c r="E68" s="149"/>
      <c r="F68" s="149"/>
      <c r="G68" s="149"/>
      <c r="H68" s="149"/>
      <c r="I68" s="149"/>
      <c r="J68" s="151"/>
      <c r="K68" s="149"/>
      <c r="L68" s="84" t="str">
        <f t="shared" ref="L68:L131" si="3">IFERROR(IF(K68&lt;&gt;"",K68/$L$8,""),"")</f>
        <v/>
      </c>
      <c r="M68" s="27" t="str">
        <f t="shared" ref="M68:M131" si="4">IF($B68&lt;&gt;"",J68*$K68,"")</f>
        <v/>
      </c>
      <c r="N68" s="26"/>
      <c r="O68" s="27">
        <f>IFERROR($J68*(1-IF(I68="Yes",$H$270,0))*(1-IF(($M$267-$M$270)&gt;'Discount Structure'!$A$4,$H$271,0)),0)</f>
        <v>0</v>
      </c>
      <c r="P68" s="27" t="str">
        <f t="shared" ref="P68:P131" si="5">IF($B68&lt;&gt;"",O68*$K68,"")</f>
        <v/>
      </c>
      <c r="Q68" s="115"/>
    </row>
    <row r="69" spans="1:17" ht="30" customHeight="1" thickBot="1">
      <c r="A69" s="28"/>
      <c r="B69" s="149"/>
      <c r="C69" s="149"/>
      <c r="D69" s="149"/>
      <c r="E69" s="149"/>
      <c r="F69" s="149"/>
      <c r="G69" s="149"/>
      <c r="H69" s="149"/>
      <c r="I69" s="149"/>
      <c r="J69" s="151"/>
      <c r="K69" s="149"/>
      <c r="L69" s="84" t="str">
        <f t="shared" si="3"/>
        <v/>
      </c>
      <c r="M69" s="27" t="str">
        <f t="shared" si="4"/>
        <v/>
      </c>
      <c r="N69" s="26"/>
      <c r="O69" s="27">
        <f>IFERROR($J69*(1-IF(I69="Yes",$H$270,0))*(1-IF(($M$267-$M$270)&gt;'Discount Structure'!$A$4,$H$271,0)),0)</f>
        <v>0</v>
      </c>
      <c r="P69" s="27" t="str">
        <f t="shared" si="5"/>
        <v/>
      </c>
      <c r="Q69" s="115"/>
    </row>
    <row r="70" spans="1:17" ht="30" customHeight="1" thickBot="1">
      <c r="A70" s="28"/>
      <c r="B70" s="149"/>
      <c r="C70" s="149"/>
      <c r="D70" s="149"/>
      <c r="E70" s="149"/>
      <c r="F70" s="149"/>
      <c r="G70" s="149"/>
      <c r="H70" s="149"/>
      <c r="I70" s="149"/>
      <c r="J70" s="151"/>
      <c r="K70" s="149"/>
      <c r="L70" s="84" t="str">
        <f t="shared" si="3"/>
        <v/>
      </c>
      <c r="M70" s="27" t="str">
        <f t="shared" si="4"/>
        <v/>
      </c>
      <c r="N70" s="26"/>
      <c r="O70" s="27">
        <f>IFERROR($J70*(1-IF(I70="Yes",$H$270,0))*(1-IF(($M$267-$M$270)&gt;'Discount Structure'!$A$4,$H$271,0)),0)</f>
        <v>0</v>
      </c>
      <c r="P70" s="27" t="str">
        <f t="shared" si="5"/>
        <v/>
      </c>
      <c r="Q70" s="115"/>
    </row>
    <row r="71" spans="1:17" ht="30" customHeight="1" thickBot="1">
      <c r="A71" s="28"/>
      <c r="B71" s="149"/>
      <c r="C71" s="149"/>
      <c r="D71" s="149"/>
      <c r="E71" s="149"/>
      <c r="F71" s="149"/>
      <c r="G71" s="149"/>
      <c r="H71" s="149"/>
      <c r="I71" s="149"/>
      <c r="J71" s="151"/>
      <c r="K71" s="149"/>
      <c r="L71" s="84" t="str">
        <f t="shared" si="3"/>
        <v/>
      </c>
      <c r="M71" s="27" t="str">
        <f t="shared" si="4"/>
        <v/>
      </c>
      <c r="N71" s="26"/>
      <c r="O71" s="27">
        <f>IFERROR($J71*(1-IF(I71="Yes",$H$270,0))*(1-IF(($M$267-$M$270)&gt;'Discount Structure'!$A$4,$H$271,0)),0)</f>
        <v>0</v>
      </c>
      <c r="P71" s="27" t="str">
        <f t="shared" si="5"/>
        <v/>
      </c>
      <c r="Q71" s="115"/>
    </row>
    <row r="72" spans="1:17" ht="30" customHeight="1" thickBot="1">
      <c r="A72" s="28"/>
      <c r="B72" s="149"/>
      <c r="C72" s="149"/>
      <c r="D72" s="149"/>
      <c r="E72" s="149"/>
      <c r="F72" s="149"/>
      <c r="G72" s="149"/>
      <c r="H72" s="149"/>
      <c r="I72" s="149"/>
      <c r="J72" s="151"/>
      <c r="K72" s="149"/>
      <c r="L72" s="84" t="str">
        <f t="shared" si="3"/>
        <v/>
      </c>
      <c r="M72" s="27" t="str">
        <f t="shared" si="4"/>
        <v/>
      </c>
      <c r="N72" s="26"/>
      <c r="O72" s="27">
        <f>IFERROR($J72*(1-IF(I72="Yes",$H$270,0))*(1-IF(($M$267-$M$270)&gt;'Discount Structure'!$A$4,$H$271,0)),0)</f>
        <v>0</v>
      </c>
      <c r="P72" s="27" t="str">
        <f t="shared" si="5"/>
        <v/>
      </c>
      <c r="Q72" s="115"/>
    </row>
    <row r="73" spans="1:17" ht="30" customHeight="1" thickBot="1">
      <c r="A73" s="28"/>
      <c r="B73" s="149"/>
      <c r="C73" s="149"/>
      <c r="D73" s="149"/>
      <c r="E73" s="149"/>
      <c r="F73" s="149"/>
      <c r="G73" s="149"/>
      <c r="H73" s="149"/>
      <c r="I73" s="149"/>
      <c r="J73" s="151"/>
      <c r="K73" s="149"/>
      <c r="L73" s="84" t="str">
        <f t="shared" si="3"/>
        <v/>
      </c>
      <c r="M73" s="27" t="str">
        <f t="shared" si="4"/>
        <v/>
      </c>
      <c r="N73" s="26"/>
      <c r="O73" s="27">
        <f>IFERROR($J73*(1-IF(I73="Yes",$H$270,0))*(1-IF(($M$267-$M$270)&gt;'Discount Structure'!$A$4,$H$271,0)),0)</f>
        <v>0</v>
      </c>
      <c r="P73" s="27" t="str">
        <f t="shared" si="5"/>
        <v/>
      </c>
      <c r="Q73" s="115"/>
    </row>
    <row r="74" spans="1:17" ht="30" customHeight="1" thickBot="1">
      <c r="A74" s="28"/>
      <c r="B74" s="149"/>
      <c r="C74" s="149"/>
      <c r="D74" s="149"/>
      <c r="E74" s="149"/>
      <c r="F74" s="149"/>
      <c r="G74" s="149"/>
      <c r="H74" s="149"/>
      <c r="I74" s="149"/>
      <c r="J74" s="151"/>
      <c r="K74" s="149"/>
      <c r="L74" s="84" t="str">
        <f t="shared" si="3"/>
        <v/>
      </c>
      <c r="M74" s="27" t="str">
        <f t="shared" si="4"/>
        <v/>
      </c>
      <c r="N74" s="26"/>
      <c r="O74" s="27">
        <f>IFERROR($J74*(1-IF(I74="Yes",$H$270,0))*(1-IF(($M$267-$M$270)&gt;'Discount Structure'!$A$4,$H$271,0)),0)</f>
        <v>0</v>
      </c>
      <c r="P74" s="27" t="str">
        <f t="shared" si="5"/>
        <v/>
      </c>
      <c r="Q74" s="115"/>
    </row>
    <row r="75" spans="1:17" ht="30" customHeight="1" thickBot="1">
      <c r="A75" s="28"/>
      <c r="B75" s="149"/>
      <c r="C75" s="149"/>
      <c r="D75" s="149"/>
      <c r="E75" s="149"/>
      <c r="F75" s="149"/>
      <c r="G75" s="149"/>
      <c r="H75" s="149"/>
      <c r="I75" s="149"/>
      <c r="J75" s="151"/>
      <c r="K75" s="149"/>
      <c r="L75" s="84" t="str">
        <f t="shared" si="3"/>
        <v/>
      </c>
      <c r="M75" s="27" t="str">
        <f t="shared" si="4"/>
        <v/>
      </c>
      <c r="N75" s="26"/>
      <c r="O75" s="27">
        <f>IFERROR($J75*(1-IF(I75="Yes",$H$270,0))*(1-IF(($M$267-$M$270)&gt;'Discount Structure'!$A$4,$H$271,0)),0)</f>
        <v>0</v>
      </c>
      <c r="P75" s="27" t="str">
        <f t="shared" si="5"/>
        <v/>
      </c>
      <c r="Q75" s="115"/>
    </row>
    <row r="76" spans="1:17" ht="30" customHeight="1" thickBot="1">
      <c r="A76" s="28"/>
      <c r="B76" s="149"/>
      <c r="C76" s="149"/>
      <c r="D76" s="149"/>
      <c r="E76" s="149"/>
      <c r="F76" s="149"/>
      <c r="G76" s="149"/>
      <c r="H76" s="149"/>
      <c r="I76" s="149"/>
      <c r="J76" s="151"/>
      <c r="K76" s="149"/>
      <c r="L76" s="84" t="str">
        <f t="shared" si="3"/>
        <v/>
      </c>
      <c r="M76" s="27" t="str">
        <f t="shared" si="4"/>
        <v/>
      </c>
      <c r="N76" s="26"/>
      <c r="O76" s="27">
        <f>IFERROR($J76*(1-IF(I76="Yes",$H$270,0))*(1-IF(($M$267-$M$270)&gt;'Discount Structure'!$A$4,$H$271,0)),0)</f>
        <v>0</v>
      </c>
      <c r="P76" s="27" t="str">
        <f t="shared" si="5"/>
        <v/>
      </c>
      <c r="Q76" s="115"/>
    </row>
    <row r="77" spans="1:17" ht="30" hidden="1" customHeight="1" outlineLevel="1" thickBot="1">
      <c r="A77" s="28"/>
      <c r="B77" s="149"/>
      <c r="C77" s="149"/>
      <c r="D77" s="149"/>
      <c r="E77" s="149"/>
      <c r="F77" s="149"/>
      <c r="G77" s="149"/>
      <c r="H77" s="149"/>
      <c r="I77" s="149"/>
      <c r="J77" s="151"/>
      <c r="K77" s="149"/>
      <c r="L77" s="84" t="str">
        <f t="shared" si="3"/>
        <v/>
      </c>
      <c r="M77" s="27" t="str">
        <f t="shared" si="4"/>
        <v/>
      </c>
      <c r="N77" s="26"/>
      <c r="O77" s="27">
        <f>IFERROR($J77*(1-IF(I77="Yes",$H$270,0))*(1-IF(($M$267-$M$270)&gt;'Discount Structure'!$A$4,$H$271,0)),0)</f>
        <v>0</v>
      </c>
      <c r="P77" s="27" t="str">
        <f t="shared" si="5"/>
        <v/>
      </c>
      <c r="Q77" s="115"/>
    </row>
    <row r="78" spans="1:17" ht="30" hidden="1" customHeight="1" outlineLevel="1" thickBot="1">
      <c r="A78" s="28"/>
      <c r="B78" s="149"/>
      <c r="C78" s="149"/>
      <c r="D78" s="149"/>
      <c r="E78" s="149"/>
      <c r="F78" s="149"/>
      <c r="G78" s="149"/>
      <c r="H78" s="149"/>
      <c r="I78" s="149"/>
      <c r="J78" s="151"/>
      <c r="K78" s="149"/>
      <c r="L78" s="84" t="str">
        <f t="shared" si="3"/>
        <v/>
      </c>
      <c r="M78" s="27" t="str">
        <f t="shared" si="4"/>
        <v/>
      </c>
      <c r="N78" s="26"/>
      <c r="O78" s="27">
        <f>IFERROR($J78*(1-IF(I78="Yes",$H$270,0))*(1-IF(($M$267-$M$270)&gt;'Discount Structure'!$A$4,$H$271,0)),0)</f>
        <v>0</v>
      </c>
      <c r="P78" s="27" t="str">
        <f t="shared" si="5"/>
        <v/>
      </c>
      <c r="Q78" s="115"/>
    </row>
    <row r="79" spans="1:17" ht="30" hidden="1" customHeight="1" outlineLevel="1" thickBot="1">
      <c r="A79" s="28"/>
      <c r="B79" s="149"/>
      <c r="C79" s="149"/>
      <c r="D79" s="149"/>
      <c r="E79" s="149"/>
      <c r="F79" s="149"/>
      <c r="G79" s="149"/>
      <c r="H79" s="149"/>
      <c r="I79" s="149"/>
      <c r="J79" s="151"/>
      <c r="K79" s="149"/>
      <c r="L79" s="84" t="str">
        <f t="shared" si="3"/>
        <v/>
      </c>
      <c r="M79" s="27" t="str">
        <f t="shared" si="4"/>
        <v/>
      </c>
      <c r="N79" s="26"/>
      <c r="O79" s="27">
        <f>IFERROR($J79*(1-IF(I79="Yes",$H$270,0))*(1-IF(($M$267-$M$270)&gt;'Discount Structure'!$A$4,$H$271,0)),0)</f>
        <v>0</v>
      </c>
      <c r="P79" s="27" t="str">
        <f t="shared" si="5"/>
        <v/>
      </c>
      <c r="Q79" s="115"/>
    </row>
    <row r="80" spans="1:17" ht="30" hidden="1" customHeight="1" outlineLevel="1" thickBot="1">
      <c r="A80" s="28"/>
      <c r="B80" s="149"/>
      <c r="C80" s="149"/>
      <c r="D80" s="149"/>
      <c r="E80" s="149"/>
      <c r="F80" s="149"/>
      <c r="G80" s="149"/>
      <c r="H80" s="149"/>
      <c r="I80" s="149"/>
      <c r="J80" s="151"/>
      <c r="K80" s="149"/>
      <c r="L80" s="84" t="str">
        <f t="shared" si="3"/>
        <v/>
      </c>
      <c r="M80" s="27" t="str">
        <f t="shared" si="4"/>
        <v/>
      </c>
      <c r="N80" s="26"/>
      <c r="O80" s="27">
        <f>IFERROR($J80*(1-IF(I80="Yes",$H$270,0))*(1-IF(($M$267-$M$270)&gt;'Discount Structure'!$A$4,$H$271,0)),0)</f>
        <v>0</v>
      </c>
      <c r="P80" s="27" t="str">
        <f t="shared" si="5"/>
        <v/>
      </c>
      <c r="Q80" s="115"/>
    </row>
    <row r="81" spans="1:17" ht="30" hidden="1" customHeight="1" outlineLevel="1" thickBot="1">
      <c r="A81" s="28"/>
      <c r="B81" s="149"/>
      <c r="C81" s="149"/>
      <c r="D81" s="149"/>
      <c r="E81" s="149"/>
      <c r="F81" s="149"/>
      <c r="G81" s="149"/>
      <c r="H81" s="149"/>
      <c r="I81" s="149"/>
      <c r="J81" s="151"/>
      <c r="K81" s="149"/>
      <c r="L81" s="84" t="str">
        <f t="shared" si="3"/>
        <v/>
      </c>
      <c r="M81" s="27" t="str">
        <f t="shared" si="4"/>
        <v/>
      </c>
      <c r="N81" s="26"/>
      <c r="O81" s="27">
        <f>IFERROR($J81*(1-IF(I81="Yes",$H$270,0))*(1-IF(($M$267-$M$270)&gt;'Discount Structure'!$A$4,$H$271,0)),0)</f>
        <v>0</v>
      </c>
      <c r="P81" s="27" t="str">
        <f t="shared" si="5"/>
        <v/>
      </c>
      <c r="Q81" s="115"/>
    </row>
    <row r="82" spans="1:17" ht="30" hidden="1" customHeight="1" outlineLevel="1" thickBot="1">
      <c r="A82" s="28"/>
      <c r="B82" s="149"/>
      <c r="C82" s="149"/>
      <c r="D82" s="149"/>
      <c r="E82" s="149"/>
      <c r="F82" s="149"/>
      <c r="G82" s="149"/>
      <c r="H82" s="149"/>
      <c r="I82" s="149"/>
      <c r="J82" s="151"/>
      <c r="K82" s="149"/>
      <c r="L82" s="84" t="str">
        <f t="shared" si="3"/>
        <v/>
      </c>
      <c r="M82" s="27" t="str">
        <f t="shared" si="4"/>
        <v/>
      </c>
      <c r="N82" s="26"/>
      <c r="O82" s="27">
        <f>IFERROR($J82*(1-IF(I82="Yes",$H$270,0))*(1-IF(($M$267-$M$270)&gt;'Discount Structure'!$A$4,$H$271,0)),0)</f>
        <v>0</v>
      </c>
      <c r="P82" s="27" t="str">
        <f t="shared" si="5"/>
        <v/>
      </c>
      <c r="Q82" s="115"/>
    </row>
    <row r="83" spans="1:17" ht="30" hidden="1" customHeight="1" outlineLevel="1" thickBot="1">
      <c r="A83" s="28"/>
      <c r="B83" s="149"/>
      <c r="C83" s="149"/>
      <c r="D83" s="149"/>
      <c r="E83" s="149"/>
      <c r="F83" s="149"/>
      <c r="G83" s="149"/>
      <c r="H83" s="149"/>
      <c r="I83" s="149"/>
      <c r="J83" s="151"/>
      <c r="K83" s="149"/>
      <c r="L83" s="84" t="str">
        <f t="shared" si="3"/>
        <v/>
      </c>
      <c r="M83" s="27" t="str">
        <f t="shared" si="4"/>
        <v/>
      </c>
      <c r="N83" s="26"/>
      <c r="O83" s="27">
        <f>IFERROR($J83*(1-IF(I83="Yes",$H$270,0))*(1-IF(($M$267-$M$270)&gt;'Discount Structure'!$A$4,$H$271,0)),0)</f>
        <v>0</v>
      </c>
      <c r="P83" s="27" t="str">
        <f t="shared" si="5"/>
        <v/>
      </c>
      <c r="Q83" s="115"/>
    </row>
    <row r="84" spans="1:17" ht="30" hidden="1" customHeight="1" outlineLevel="1" thickBot="1">
      <c r="A84" s="28"/>
      <c r="B84" s="149"/>
      <c r="C84" s="149"/>
      <c r="D84" s="149"/>
      <c r="E84" s="149"/>
      <c r="F84" s="149"/>
      <c r="G84" s="149"/>
      <c r="H84" s="149"/>
      <c r="I84" s="149"/>
      <c r="J84" s="151"/>
      <c r="K84" s="149"/>
      <c r="L84" s="84" t="str">
        <f t="shared" si="3"/>
        <v/>
      </c>
      <c r="M84" s="27" t="str">
        <f t="shared" si="4"/>
        <v/>
      </c>
      <c r="N84" s="26"/>
      <c r="O84" s="27">
        <f>IFERROR($J84*(1-IF(I84="Yes",$H$270,0))*(1-IF(($M$267-$M$270)&gt;'Discount Structure'!$A$4,$H$271,0)),0)</f>
        <v>0</v>
      </c>
      <c r="P84" s="27" t="str">
        <f t="shared" si="5"/>
        <v/>
      </c>
      <c r="Q84" s="115"/>
    </row>
    <row r="85" spans="1:17" ht="30" hidden="1" customHeight="1" outlineLevel="1" thickBot="1">
      <c r="A85" s="28"/>
      <c r="B85" s="149"/>
      <c r="C85" s="149"/>
      <c r="D85" s="149"/>
      <c r="E85" s="149"/>
      <c r="F85" s="149"/>
      <c r="G85" s="149"/>
      <c r="H85" s="149"/>
      <c r="I85" s="149"/>
      <c r="J85" s="151"/>
      <c r="K85" s="149"/>
      <c r="L85" s="84" t="str">
        <f t="shared" si="3"/>
        <v/>
      </c>
      <c r="M85" s="27" t="str">
        <f t="shared" si="4"/>
        <v/>
      </c>
      <c r="N85" s="26"/>
      <c r="O85" s="27">
        <f>IFERROR($J85*(1-IF(I85="Yes",$H$270,0))*(1-IF(($M$267-$M$270)&gt;'Discount Structure'!$A$4,$H$271,0)),0)</f>
        <v>0</v>
      </c>
      <c r="P85" s="27" t="str">
        <f t="shared" si="5"/>
        <v/>
      </c>
      <c r="Q85" s="115"/>
    </row>
    <row r="86" spans="1:17" ht="30" hidden="1" customHeight="1" outlineLevel="1" thickBot="1">
      <c r="A86" s="28"/>
      <c r="B86" s="149"/>
      <c r="C86" s="149"/>
      <c r="D86" s="149"/>
      <c r="E86" s="149"/>
      <c r="F86" s="149"/>
      <c r="G86" s="149"/>
      <c r="H86" s="149"/>
      <c r="I86" s="149"/>
      <c r="J86" s="151"/>
      <c r="K86" s="149"/>
      <c r="L86" s="84" t="str">
        <f t="shared" si="3"/>
        <v/>
      </c>
      <c r="M86" s="27" t="str">
        <f t="shared" si="4"/>
        <v/>
      </c>
      <c r="N86" s="26"/>
      <c r="O86" s="27">
        <f>IFERROR($J86*(1-IF(I86="Yes",$H$270,0))*(1-IF(($M$267-$M$270)&gt;'Discount Structure'!$A$4,$H$271,0)),0)</f>
        <v>0</v>
      </c>
      <c r="P86" s="27" t="str">
        <f t="shared" si="5"/>
        <v/>
      </c>
      <c r="Q86" s="115"/>
    </row>
    <row r="87" spans="1:17" ht="30" hidden="1" customHeight="1" outlineLevel="1" thickBot="1">
      <c r="A87" s="28"/>
      <c r="B87" s="149"/>
      <c r="C87" s="149"/>
      <c r="D87" s="149"/>
      <c r="E87" s="149"/>
      <c r="F87" s="149"/>
      <c r="G87" s="149"/>
      <c r="H87" s="149"/>
      <c r="I87" s="149"/>
      <c r="J87" s="151"/>
      <c r="K87" s="149"/>
      <c r="L87" s="84" t="str">
        <f t="shared" si="3"/>
        <v/>
      </c>
      <c r="M87" s="27" t="str">
        <f t="shared" si="4"/>
        <v/>
      </c>
      <c r="N87" s="26"/>
      <c r="O87" s="27">
        <f>IFERROR($J87*(1-IF(I87="Yes",$H$270,0))*(1-IF(($M$267-$M$270)&gt;'Discount Structure'!$A$4,$H$271,0)),0)</f>
        <v>0</v>
      </c>
      <c r="P87" s="27" t="str">
        <f t="shared" si="5"/>
        <v/>
      </c>
      <c r="Q87" s="115"/>
    </row>
    <row r="88" spans="1:17" ht="30" hidden="1" customHeight="1" outlineLevel="1" thickBot="1">
      <c r="A88" s="28"/>
      <c r="B88" s="149"/>
      <c r="C88" s="149"/>
      <c r="D88" s="149"/>
      <c r="E88" s="149"/>
      <c r="F88" s="149"/>
      <c r="G88" s="149"/>
      <c r="H88" s="149"/>
      <c r="I88" s="149"/>
      <c r="J88" s="151"/>
      <c r="K88" s="149"/>
      <c r="L88" s="84" t="str">
        <f t="shared" si="3"/>
        <v/>
      </c>
      <c r="M88" s="27" t="str">
        <f t="shared" si="4"/>
        <v/>
      </c>
      <c r="N88" s="26"/>
      <c r="O88" s="27">
        <f>IFERROR($J88*(1-IF(I88="Yes",$H$270,0))*(1-IF(($M$267-$M$270)&gt;'Discount Structure'!$A$4,$H$271,0)),0)</f>
        <v>0</v>
      </c>
      <c r="P88" s="27" t="str">
        <f t="shared" si="5"/>
        <v/>
      </c>
      <c r="Q88" s="115"/>
    </row>
    <row r="89" spans="1:17" ht="30" hidden="1" customHeight="1" outlineLevel="1" thickBot="1">
      <c r="A89" s="28"/>
      <c r="B89" s="149"/>
      <c r="C89" s="149"/>
      <c r="D89" s="149"/>
      <c r="E89" s="149"/>
      <c r="F89" s="149"/>
      <c r="G89" s="149"/>
      <c r="H89" s="149"/>
      <c r="I89" s="149"/>
      <c r="J89" s="151"/>
      <c r="K89" s="149"/>
      <c r="L89" s="84" t="str">
        <f t="shared" si="3"/>
        <v/>
      </c>
      <c r="M89" s="27" t="str">
        <f t="shared" si="4"/>
        <v/>
      </c>
      <c r="N89" s="26"/>
      <c r="O89" s="27">
        <f>IFERROR($J89*(1-IF(I89="Yes",$H$270,0))*(1-IF(($M$267-$M$270)&gt;'Discount Structure'!$A$4,$H$271,0)),0)</f>
        <v>0</v>
      </c>
      <c r="P89" s="27" t="str">
        <f t="shared" si="5"/>
        <v/>
      </c>
      <c r="Q89" s="115"/>
    </row>
    <row r="90" spans="1:17" ht="30" hidden="1" customHeight="1" outlineLevel="1" thickBot="1">
      <c r="A90" s="28"/>
      <c r="B90" s="149"/>
      <c r="C90" s="149"/>
      <c r="D90" s="149"/>
      <c r="E90" s="149"/>
      <c r="F90" s="149"/>
      <c r="G90" s="149"/>
      <c r="H90" s="149"/>
      <c r="I90" s="149"/>
      <c r="J90" s="151"/>
      <c r="K90" s="149"/>
      <c r="L90" s="84" t="str">
        <f t="shared" si="3"/>
        <v/>
      </c>
      <c r="M90" s="27" t="str">
        <f t="shared" si="4"/>
        <v/>
      </c>
      <c r="N90" s="26"/>
      <c r="O90" s="27">
        <f>IFERROR($J90*(1-IF(I90="Yes",$H$270,0))*(1-IF(($M$267-$M$270)&gt;'Discount Structure'!$A$4,$H$271,0)),0)</f>
        <v>0</v>
      </c>
      <c r="P90" s="27" t="str">
        <f t="shared" si="5"/>
        <v/>
      </c>
      <c r="Q90" s="115"/>
    </row>
    <row r="91" spans="1:17" ht="30" hidden="1" customHeight="1" outlineLevel="1" thickBot="1">
      <c r="A91" s="28"/>
      <c r="B91" s="149"/>
      <c r="C91" s="149"/>
      <c r="D91" s="149"/>
      <c r="E91" s="149"/>
      <c r="F91" s="149"/>
      <c r="G91" s="149"/>
      <c r="H91" s="149"/>
      <c r="I91" s="149"/>
      <c r="J91" s="151"/>
      <c r="K91" s="149"/>
      <c r="L91" s="84" t="str">
        <f t="shared" si="3"/>
        <v/>
      </c>
      <c r="M91" s="27" t="str">
        <f t="shared" si="4"/>
        <v/>
      </c>
      <c r="N91" s="26"/>
      <c r="O91" s="27">
        <f>IFERROR($J91*(1-IF(I91="Yes",$H$270,0))*(1-IF(($M$267-$M$270)&gt;'Discount Structure'!$A$4,$H$271,0)),0)</f>
        <v>0</v>
      </c>
      <c r="P91" s="27" t="str">
        <f t="shared" si="5"/>
        <v/>
      </c>
      <c r="Q91" s="115"/>
    </row>
    <row r="92" spans="1:17" ht="30" hidden="1" customHeight="1" outlineLevel="2" thickBot="1">
      <c r="A92" s="28"/>
      <c r="B92" s="149"/>
      <c r="C92" s="149"/>
      <c r="D92" s="149"/>
      <c r="E92" s="149"/>
      <c r="F92" s="149"/>
      <c r="G92" s="149"/>
      <c r="H92" s="149"/>
      <c r="I92" s="149"/>
      <c r="J92" s="151"/>
      <c r="K92" s="149"/>
      <c r="L92" s="84" t="str">
        <f t="shared" si="3"/>
        <v/>
      </c>
      <c r="M92" s="27" t="str">
        <f t="shared" si="4"/>
        <v/>
      </c>
      <c r="N92" s="26"/>
      <c r="O92" s="27">
        <f>IFERROR($J92*(1-IF(I92="Yes",$H$270,0))*(1-IF(($M$267-$M$270)&gt;'Discount Structure'!$A$4,$H$271,0)),0)</f>
        <v>0</v>
      </c>
      <c r="P92" s="27" t="str">
        <f t="shared" si="5"/>
        <v/>
      </c>
      <c r="Q92" s="115"/>
    </row>
    <row r="93" spans="1:17" ht="30" hidden="1" customHeight="1" outlineLevel="2" thickBot="1">
      <c r="A93" s="28"/>
      <c r="B93" s="149"/>
      <c r="C93" s="149"/>
      <c r="D93" s="149"/>
      <c r="E93" s="149"/>
      <c r="F93" s="149"/>
      <c r="G93" s="149"/>
      <c r="H93" s="149"/>
      <c r="I93" s="149"/>
      <c r="J93" s="151"/>
      <c r="K93" s="149"/>
      <c r="L93" s="84" t="str">
        <f t="shared" si="3"/>
        <v/>
      </c>
      <c r="M93" s="27" t="str">
        <f t="shared" si="4"/>
        <v/>
      </c>
      <c r="N93" s="26"/>
      <c r="O93" s="27">
        <f>IFERROR($J93*(1-IF(I93="Yes",$H$270,0))*(1-IF(($M$267-$M$270)&gt;'Discount Structure'!$A$4,$H$271,0)),0)</f>
        <v>0</v>
      </c>
      <c r="P93" s="27" t="str">
        <f t="shared" si="5"/>
        <v/>
      </c>
      <c r="Q93" s="115"/>
    </row>
    <row r="94" spans="1:17" ht="30" hidden="1" customHeight="1" outlineLevel="2" thickBot="1">
      <c r="A94" s="28"/>
      <c r="B94" s="149"/>
      <c r="C94" s="149"/>
      <c r="D94" s="149"/>
      <c r="E94" s="149"/>
      <c r="F94" s="149"/>
      <c r="G94" s="149"/>
      <c r="H94" s="149"/>
      <c r="I94" s="149"/>
      <c r="J94" s="151"/>
      <c r="K94" s="149"/>
      <c r="L94" s="84" t="str">
        <f t="shared" si="3"/>
        <v/>
      </c>
      <c r="M94" s="27" t="str">
        <f t="shared" si="4"/>
        <v/>
      </c>
      <c r="N94" s="26"/>
      <c r="O94" s="27">
        <f>IFERROR($J94*(1-IF(I94="Yes",$H$270,0))*(1-IF(($M$267-$M$270)&gt;'Discount Structure'!$A$4,$H$271,0)),0)</f>
        <v>0</v>
      </c>
      <c r="P94" s="27" t="str">
        <f t="shared" si="5"/>
        <v/>
      </c>
      <c r="Q94" s="115"/>
    </row>
    <row r="95" spans="1:17" ht="30" hidden="1" customHeight="1" outlineLevel="2" thickBot="1">
      <c r="A95" s="28"/>
      <c r="B95" s="149"/>
      <c r="C95" s="149"/>
      <c r="D95" s="149"/>
      <c r="E95" s="149"/>
      <c r="F95" s="149"/>
      <c r="G95" s="149"/>
      <c r="H95" s="149"/>
      <c r="I95" s="149"/>
      <c r="J95" s="151"/>
      <c r="K95" s="149"/>
      <c r="L95" s="84" t="str">
        <f t="shared" si="3"/>
        <v/>
      </c>
      <c r="M95" s="27" t="str">
        <f t="shared" si="4"/>
        <v/>
      </c>
      <c r="N95" s="26"/>
      <c r="O95" s="27">
        <f>IFERROR($J95*(1-IF(I95="Yes",$H$270,0))*(1-IF(($M$267-$M$270)&gt;'Discount Structure'!$A$4,$H$271,0)),0)</f>
        <v>0</v>
      </c>
      <c r="P95" s="27" t="str">
        <f t="shared" si="5"/>
        <v/>
      </c>
      <c r="Q95" s="115"/>
    </row>
    <row r="96" spans="1:17" ht="30" hidden="1" customHeight="1" outlineLevel="2" thickBot="1">
      <c r="A96" s="28"/>
      <c r="B96" s="149"/>
      <c r="C96" s="149"/>
      <c r="D96" s="149"/>
      <c r="E96" s="149"/>
      <c r="F96" s="149"/>
      <c r="G96" s="149"/>
      <c r="H96" s="149"/>
      <c r="I96" s="149"/>
      <c r="J96" s="151"/>
      <c r="K96" s="149"/>
      <c r="L96" s="84" t="str">
        <f t="shared" si="3"/>
        <v/>
      </c>
      <c r="M96" s="27" t="str">
        <f t="shared" si="4"/>
        <v/>
      </c>
      <c r="N96" s="26"/>
      <c r="O96" s="27">
        <f>IFERROR($J96*(1-IF(I96="Yes",$H$270,0))*(1-IF(($M$267-$M$270)&gt;'Discount Structure'!$A$4,$H$271,0)),0)</f>
        <v>0</v>
      </c>
      <c r="P96" s="27" t="str">
        <f t="shared" si="5"/>
        <v/>
      </c>
      <c r="Q96" s="115"/>
    </row>
    <row r="97" spans="1:17" ht="30" hidden="1" customHeight="1" outlineLevel="2" thickBot="1">
      <c r="A97" s="28"/>
      <c r="B97" s="149"/>
      <c r="C97" s="149"/>
      <c r="D97" s="149"/>
      <c r="E97" s="149"/>
      <c r="F97" s="149"/>
      <c r="G97" s="149"/>
      <c r="H97" s="149"/>
      <c r="I97" s="149"/>
      <c r="J97" s="151"/>
      <c r="K97" s="149"/>
      <c r="L97" s="84" t="str">
        <f t="shared" si="3"/>
        <v/>
      </c>
      <c r="M97" s="27" t="str">
        <f t="shared" si="4"/>
        <v/>
      </c>
      <c r="N97" s="26"/>
      <c r="O97" s="27">
        <f>IFERROR($J97*(1-IF(I97="Yes",$H$270,0))*(1-IF(($M$267-$M$270)&gt;'Discount Structure'!$A$4,$H$271,0)),0)</f>
        <v>0</v>
      </c>
      <c r="P97" s="27" t="str">
        <f t="shared" si="5"/>
        <v/>
      </c>
      <c r="Q97" s="115"/>
    </row>
    <row r="98" spans="1:17" ht="30" hidden="1" customHeight="1" outlineLevel="2" thickBot="1">
      <c r="A98" s="28"/>
      <c r="B98" s="149"/>
      <c r="C98" s="149"/>
      <c r="D98" s="149"/>
      <c r="E98" s="149"/>
      <c r="F98" s="149"/>
      <c r="G98" s="149"/>
      <c r="H98" s="149"/>
      <c r="I98" s="149"/>
      <c r="J98" s="151"/>
      <c r="K98" s="149"/>
      <c r="L98" s="84" t="str">
        <f t="shared" si="3"/>
        <v/>
      </c>
      <c r="M98" s="27" t="str">
        <f t="shared" si="4"/>
        <v/>
      </c>
      <c r="N98" s="26"/>
      <c r="O98" s="27">
        <f>IFERROR($J98*(1-IF(I98="Yes",$H$270,0))*(1-IF(($M$267-$M$270)&gt;'Discount Structure'!$A$4,$H$271,0)),0)</f>
        <v>0</v>
      </c>
      <c r="P98" s="27" t="str">
        <f t="shared" si="5"/>
        <v/>
      </c>
      <c r="Q98" s="115"/>
    </row>
    <row r="99" spans="1:17" ht="30" hidden="1" customHeight="1" outlineLevel="2" thickBot="1">
      <c r="A99" s="28"/>
      <c r="B99" s="149"/>
      <c r="C99" s="149"/>
      <c r="D99" s="149"/>
      <c r="E99" s="149"/>
      <c r="F99" s="149"/>
      <c r="G99" s="149"/>
      <c r="H99" s="149"/>
      <c r="I99" s="149"/>
      <c r="J99" s="151"/>
      <c r="K99" s="149"/>
      <c r="L99" s="84" t="str">
        <f t="shared" si="3"/>
        <v/>
      </c>
      <c r="M99" s="27" t="str">
        <f t="shared" si="4"/>
        <v/>
      </c>
      <c r="N99" s="26"/>
      <c r="O99" s="27">
        <f>IFERROR($J99*(1-IF(I99="Yes",$H$270,0))*(1-IF(($M$267-$M$270)&gt;'Discount Structure'!$A$4,$H$271,0)),0)</f>
        <v>0</v>
      </c>
      <c r="P99" s="27" t="str">
        <f t="shared" si="5"/>
        <v/>
      </c>
      <c r="Q99" s="115"/>
    </row>
    <row r="100" spans="1:17" ht="30" hidden="1" customHeight="1" outlineLevel="2" thickBot="1">
      <c r="A100" s="28"/>
      <c r="B100" s="149"/>
      <c r="C100" s="149"/>
      <c r="D100" s="149"/>
      <c r="E100" s="149"/>
      <c r="F100" s="149"/>
      <c r="G100" s="149"/>
      <c r="H100" s="149"/>
      <c r="I100" s="149"/>
      <c r="J100" s="151"/>
      <c r="K100" s="149"/>
      <c r="L100" s="84" t="str">
        <f t="shared" si="3"/>
        <v/>
      </c>
      <c r="M100" s="27" t="str">
        <f t="shared" si="4"/>
        <v/>
      </c>
      <c r="N100" s="26"/>
      <c r="O100" s="27">
        <f>IFERROR($J100*(1-IF(I100="Yes",$H$270,0))*(1-IF(($M$267-$M$270)&gt;'Discount Structure'!$A$4,$H$271,0)),0)</f>
        <v>0</v>
      </c>
      <c r="P100" s="27" t="str">
        <f t="shared" si="5"/>
        <v/>
      </c>
      <c r="Q100" s="115"/>
    </row>
    <row r="101" spans="1:17" ht="30" hidden="1" customHeight="1" outlineLevel="2" thickBot="1">
      <c r="A101" s="28"/>
      <c r="B101" s="149"/>
      <c r="C101" s="149"/>
      <c r="D101" s="149"/>
      <c r="E101" s="149"/>
      <c r="F101" s="149"/>
      <c r="G101" s="149"/>
      <c r="H101" s="149"/>
      <c r="I101" s="149"/>
      <c r="J101" s="151"/>
      <c r="K101" s="149"/>
      <c r="L101" s="84" t="str">
        <f t="shared" si="3"/>
        <v/>
      </c>
      <c r="M101" s="27" t="str">
        <f t="shared" si="4"/>
        <v/>
      </c>
      <c r="N101" s="26"/>
      <c r="O101" s="27">
        <f>IFERROR($J101*(1-IF(I101="Yes",$H$270,0))*(1-IF(($M$267-$M$270)&gt;'Discount Structure'!$A$4,$H$271,0)),0)</f>
        <v>0</v>
      </c>
      <c r="P101" s="27" t="str">
        <f t="shared" si="5"/>
        <v/>
      </c>
      <c r="Q101" s="115"/>
    </row>
    <row r="102" spans="1:17" ht="30" hidden="1" customHeight="1" outlineLevel="2" thickBot="1">
      <c r="A102" s="28"/>
      <c r="B102" s="149"/>
      <c r="C102" s="149"/>
      <c r="D102" s="149"/>
      <c r="E102" s="149"/>
      <c r="F102" s="149"/>
      <c r="G102" s="149"/>
      <c r="H102" s="149"/>
      <c r="I102" s="149"/>
      <c r="J102" s="151"/>
      <c r="K102" s="149"/>
      <c r="L102" s="84" t="str">
        <f t="shared" si="3"/>
        <v/>
      </c>
      <c r="M102" s="27" t="str">
        <f t="shared" si="4"/>
        <v/>
      </c>
      <c r="N102" s="26"/>
      <c r="O102" s="27">
        <f>IFERROR($J102*(1-IF(I102="Yes",$H$270,0))*(1-IF(($M$267-$M$270)&gt;'Discount Structure'!$A$4,$H$271,0)),0)</f>
        <v>0</v>
      </c>
      <c r="P102" s="27" t="str">
        <f t="shared" si="5"/>
        <v/>
      </c>
      <c r="Q102" s="115"/>
    </row>
    <row r="103" spans="1:17" ht="30" hidden="1" customHeight="1" outlineLevel="2" thickBot="1">
      <c r="A103" s="28"/>
      <c r="B103" s="149"/>
      <c r="C103" s="149"/>
      <c r="D103" s="149"/>
      <c r="E103" s="149"/>
      <c r="F103" s="149"/>
      <c r="G103" s="149"/>
      <c r="H103" s="149"/>
      <c r="I103" s="149"/>
      <c r="J103" s="151"/>
      <c r="K103" s="149"/>
      <c r="L103" s="84" t="str">
        <f t="shared" si="3"/>
        <v/>
      </c>
      <c r="M103" s="27" t="str">
        <f t="shared" si="4"/>
        <v/>
      </c>
      <c r="N103" s="26"/>
      <c r="O103" s="27">
        <f>IFERROR($J103*(1-IF(I103="Yes",$H$270,0))*(1-IF(($M$267-$M$270)&gt;'Discount Structure'!$A$4,$H$271,0)),0)</f>
        <v>0</v>
      </c>
      <c r="P103" s="27" t="str">
        <f t="shared" si="5"/>
        <v/>
      </c>
      <c r="Q103" s="115"/>
    </row>
    <row r="104" spans="1:17" ht="30" hidden="1" customHeight="1" outlineLevel="2" thickBot="1">
      <c r="A104" s="28"/>
      <c r="B104" s="149"/>
      <c r="C104" s="149"/>
      <c r="D104" s="149"/>
      <c r="E104" s="149"/>
      <c r="F104" s="149"/>
      <c r="G104" s="149"/>
      <c r="H104" s="149"/>
      <c r="I104" s="149"/>
      <c r="J104" s="151"/>
      <c r="K104" s="149"/>
      <c r="L104" s="84" t="str">
        <f t="shared" si="3"/>
        <v/>
      </c>
      <c r="M104" s="27" t="str">
        <f t="shared" si="4"/>
        <v/>
      </c>
      <c r="N104" s="26"/>
      <c r="O104" s="27">
        <f>IFERROR($J104*(1-IF(I104="Yes",$H$270,0))*(1-IF(($M$267-$M$270)&gt;'Discount Structure'!$A$4,$H$271,0)),0)</f>
        <v>0</v>
      </c>
      <c r="P104" s="27" t="str">
        <f t="shared" si="5"/>
        <v/>
      </c>
      <c r="Q104" s="115"/>
    </row>
    <row r="105" spans="1:17" ht="30" hidden="1" customHeight="1" outlineLevel="2" thickBot="1">
      <c r="A105" s="28"/>
      <c r="B105" s="149"/>
      <c r="C105" s="149"/>
      <c r="D105" s="149"/>
      <c r="E105" s="149"/>
      <c r="F105" s="149"/>
      <c r="G105" s="149"/>
      <c r="H105" s="149"/>
      <c r="I105" s="149"/>
      <c r="J105" s="151"/>
      <c r="K105" s="149"/>
      <c r="L105" s="84" t="str">
        <f t="shared" si="3"/>
        <v/>
      </c>
      <c r="M105" s="27" t="str">
        <f t="shared" si="4"/>
        <v/>
      </c>
      <c r="N105" s="26"/>
      <c r="O105" s="27">
        <f>IFERROR($J105*(1-IF(I105="Yes",$H$270,0))*(1-IF(($M$267-$M$270)&gt;'Discount Structure'!$A$4,$H$271,0)),0)</f>
        <v>0</v>
      </c>
      <c r="P105" s="27" t="str">
        <f t="shared" si="5"/>
        <v/>
      </c>
      <c r="Q105" s="115"/>
    </row>
    <row r="106" spans="1:17" ht="30" hidden="1" customHeight="1" outlineLevel="2" thickBot="1">
      <c r="A106" s="28"/>
      <c r="B106" s="149"/>
      <c r="C106" s="149"/>
      <c r="D106" s="149"/>
      <c r="E106" s="149"/>
      <c r="F106" s="149"/>
      <c r="G106" s="149"/>
      <c r="H106" s="149"/>
      <c r="I106" s="149"/>
      <c r="J106" s="151"/>
      <c r="K106" s="149"/>
      <c r="L106" s="84" t="str">
        <f t="shared" si="3"/>
        <v/>
      </c>
      <c r="M106" s="27" t="str">
        <f t="shared" si="4"/>
        <v/>
      </c>
      <c r="N106" s="26"/>
      <c r="O106" s="27">
        <f>IFERROR($J106*(1-IF(I106="Yes",$H$270,0))*(1-IF(($M$267-$M$270)&gt;'Discount Structure'!$A$4,$H$271,0)),0)</f>
        <v>0</v>
      </c>
      <c r="P106" s="27" t="str">
        <f t="shared" si="5"/>
        <v/>
      </c>
      <c r="Q106" s="115"/>
    </row>
    <row r="107" spans="1:17" ht="30" hidden="1" customHeight="1" outlineLevel="2" thickBot="1">
      <c r="A107" s="28"/>
      <c r="B107" s="149"/>
      <c r="C107" s="149"/>
      <c r="D107" s="149"/>
      <c r="E107" s="149"/>
      <c r="F107" s="149"/>
      <c r="G107" s="149"/>
      <c r="H107" s="149"/>
      <c r="I107" s="149"/>
      <c r="J107" s="151"/>
      <c r="K107" s="149"/>
      <c r="L107" s="84" t="str">
        <f t="shared" si="3"/>
        <v/>
      </c>
      <c r="M107" s="27" t="str">
        <f t="shared" si="4"/>
        <v/>
      </c>
      <c r="N107" s="26"/>
      <c r="O107" s="27">
        <f>IFERROR($J107*(1-IF(I107="Yes",$H$270,0))*(1-IF(($M$267-$M$270)&gt;'Discount Structure'!$A$4,$H$271,0)),0)</f>
        <v>0</v>
      </c>
      <c r="P107" s="27" t="str">
        <f t="shared" si="5"/>
        <v/>
      </c>
      <c r="Q107" s="115"/>
    </row>
    <row r="108" spans="1:17" ht="30" hidden="1" customHeight="1" outlineLevel="2" thickBot="1">
      <c r="A108" s="28"/>
      <c r="B108" s="149"/>
      <c r="C108" s="149"/>
      <c r="D108" s="149"/>
      <c r="E108" s="149"/>
      <c r="F108" s="149"/>
      <c r="G108" s="149"/>
      <c r="H108" s="149"/>
      <c r="I108" s="149"/>
      <c r="J108" s="151"/>
      <c r="K108" s="149"/>
      <c r="L108" s="84" t="str">
        <f t="shared" si="3"/>
        <v/>
      </c>
      <c r="M108" s="27" t="str">
        <f t="shared" si="4"/>
        <v/>
      </c>
      <c r="N108" s="26"/>
      <c r="O108" s="27">
        <f>IFERROR($J108*(1-IF(I108="Yes",$H$270,0))*(1-IF(($M$267-$M$270)&gt;'Discount Structure'!$A$4,$H$271,0)),0)</f>
        <v>0</v>
      </c>
      <c r="P108" s="27" t="str">
        <f t="shared" si="5"/>
        <v/>
      </c>
      <c r="Q108" s="115"/>
    </row>
    <row r="109" spans="1:17" ht="30" hidden="1" customHeight="1" outlineLevel="2" thickBot="1">
      <c r="A109" s="28"/>
      <c r="B109" s="149"/>
      <c r="C109" s="149"/>
      <c r="D109" s="149"/>
      <c r="E109" s="149"/>
      <c r="F109" s="149"/>
      <c r="G109" s="149"/>
      <c r="H109" s="149"/>
      <c r="I109" s="149"/>
      <c r="J109" s="151"/>
      <c r="K109" s="149"/>
      <c r="L109" s="84" t="str">
        <f t="shared" si="3"/>
        <v/>
      </c>
      <c r="M109" s="27" t="str">
        <f t="shared" si="4"/>
        <v/>
      </c>
      <c r="N109" s="26"/>
      <c r="O109" s="27">
        <f>IFERROR($J109*(1-IF(I109="Yes",$H$270,0))*(1-IF(($M$267-$M$270)&gt;'Discount Structure'!$A$4,$H$271,0)),0)</f>
        <v>0</v>
      </c>
      <c r="P109" s="27" t="str">
        <f t="shared" si="5"/>
        <v/>
      </c>
      <c r="Q109" s="115"/>
    </row>
    <row r="110" spans="1:17" ht="30" hidden="1" customHeight="1" outlineLevel="2" thickBot="1">
      <c r="A110" s="28"/>
      <c r="B110" s="149"/>
      <c r="C110" s="149"/>
      <c r="D110" s="149"/>
      <c r="E110" s="149"/>
      <c r="F110" s="149"/>
      <c r="G110" s="149"/>
      <c r="H110" s="149"/>
      <c r="I110" s="149"/>
      <c r="J110" s="151"/>
      <c r="K110" s="149"/>
      <c r="L110" s="84" t="str">
        <f t="shared" si="3"/>
        <v/>
      </c>
      <c r="M110" s="27" t="str">
        <f t="shared" si="4"/>
        <v/>
      </c>
      <c r="N110" s="26"/>
      <c r="O110" s="27">
        <f>IFERROR($J110*(1-IF(I110="Yes",$H$270,0))*(1-IF(($M$267-$M$270)&gt;'Discount Structure'!$A$4,$H$271,0)),0)</f>
        <v>0</v>
      </c>
      <c r="P110" s="27" t="str">
        <f t="shared" si="5"/>
        <v/>
      </c>
      <c r="Q110" s="115"/>
    </row>
    <row r="111" spans="1:17" ht="30" hidden="1" customHeight="1" outlineLevel="2" thickBot="1">
      <c r="A111" s="28"/>
      <c r="B111" s="149"/>
      <c r="C111" s="149"/>
      <c r="D111" s="149"/>
      <c r="E111" s="149"/>
      <c r="F111" s="149"/>
      <c r="G111" s="149"/>
      <c r="H111" s="149"/>
      <c r="I111" s="149"/>
      <c r="J111" s="151"/>
      <c r="K111" s="149"/>
      <c r="L111" s="84" t="str">
        <f t="shared" si="3"/>
        <v/>
      </c>
      <c r="M111" s="27" t="str">
        <f t="shared" si="4"/>
        <v/>
      </c>
      <c r="N111" s="26"/>
      <c r="O111" s="27">
        <f>IFERROR($J111*(1-IF(I111="Yes",$H$270,0))*(1-IF(($M$267-$M$270)&gt;'Discount Structure'!$A$4,$H$271,0)),0)</f>
        <v>0</v>
      </c>
      <c r="P111" s="27" t="str">
        <f t="shared" si="5"/>
        <v/>
      </c>
      <c r="Q111" s="115"/>
    </row>
    <row r="112" spans="1:17" ht="30" hidden="1" customHeight="1" outlineLevel="2" thickBot="1">
      <c r="A112" s="28"/>
      <c r="B112" s="149"/>
      <c r="C112" s="149"/>
      <c r="D112" s="149"/>
      <c r="E112" s="149"/>
      <c r="F112" s="149"/>
      <c r="G112" s="149"/>
      <c r="H112" s="149"/>
      <c r="I112" s="149"/>
      <c r="J112" s="151"/>
      <c r="K112" s="149"/>
      <c r="L112" s="84" t="str">
        <f t="shared" si="3"/>
        <v/>
      </c>
      <c r="M112" s="27" t="str">
        <f t="shared" si="4"/>
        <v/>
      </c>
      <c r="N112" s="26"/>
      <c r="O112" s="27">
        <f>IFERROR($J112*(1-IF(I112="Yes",$H$270,0))*(1-IF(($M$267-$M$270)&gt;'Discount Structure'!$A$4,$H$271,0)),0)</f>
        <v>0</v>
      </c>
      <c r="P112" s="27" t="str">
        <f t="shared" si="5"/>
        <v/>
      </c>
      <c r="Q112" s="115"/>
    </row>
    <row r="113" spans="1:17" ht="30" hidden="1" customHeight="1" outlineLevel="2" thickBot="1">
      <c r="A113" s="28"/>
      <c r="B113" s="149"/>
      <c r="C113" s="149"/>
      <c r="D113" s="149"/>
      <c r="E113" s="149"/>
      <c r="F113" s="149"/>
      <c r="G113" s="149"/>
      <c r="H113" s="149"/>
      <c r="I113" s="149"/>
      <c r="J113" s="151"/>
      <c r="K113" s="149"/>
      <c r="L113" s="84" t="str">
        <f t="shared" si="3"/>
        <v/>
      </c>
      <c r="M113" s="27" t="str">
        <f t="shared" si="4"/>
        <v/>
      </c>
      <c r="N113" s="26"/>
      <c r="O113" s="27">
        <f>IFERROR($J113*(1-IF(I113="Yes",$H$270,0))*(1-IF(($M$267-$M$270)&gt;'Discount Structure'!$A$4,$H$271,0)),0)</f>
        <v>0</v>
      </c>
      <c r="P113" s="27" t="str">
        <f t="shared" si="5"/>
        <v/>
      </c>
      <c r="Q113" s="115"/>
    </row>
    <row r="114" spans="1:17" ht="30" hidden="1" customHeight="1" outlineLevel="2" thickBot="1">
      <c r="A114" s="28"/>
      <c r="B114" s="149"/>
      <c r="C114" s="149"/>
      <c r="D114" s="149"/>
      <c r="E114" s="149"/>
      <c r="F114" s="149"/>
      <c r="G114" s="149"/>
      <c r="H114" s="149"/>
      <c r="I114" s="149"/>
      <c r="J114" s="151"/>
      <c r="K114" s="149"/>
      <c r="L114" s="84" t="str">
        <f t="shared" si="3"/>
        <v/>
      </c>
      <c r="M114" s="27" t="str">
        <f t="shared" si="4"/>
        <v/>
      </c>
      <c r="N114" s="26"/>
      <c r="O114" s="27">
        <f>IFERROR($J114*(1-IF(I114="Yes",$H$270,0))*(1-IF(($M$267-$M$270)&gt;'Discount Structure'!$A$4,$H$271,0)),0)</f>
        <v>0</v>
      </c>
      <c r="P114" s="27" t="str">
        <f t="shared" si="5"/>
        <v/>
      </c>
      <c r="Q114" s="115"/>
    </row>
    <row r="115" spans="1:17" ht="30" hidden="1" customHeight="1" outlineLevel="2" thickBot="1">
      <c r="A115" s="28"/>
      <c r="B115" s="149"/>
      <c r="C115" s="149"/>
      <c r="D115" s="149"/>
      <c r="E115" s="149"/>
      <c r="F115" s="149"/>
      <c r="G115" s="149"/>
      <c r="H115" s="149"/>
      <c r="I115" s="149"/>
      <c r="J115" s="151"/>
      <c r="K115" s="149"/>
      <c r="L115" s="84" t="str">
        <f t="shared" si="3"/>
        <v/>
      </c>
      <c r="M115" s="27" t="str">
        <f t="shared" si="4"/>
        <v/>
      </c>
      <c r="N115" s="26"/>
      <c r="O115" s="27">
        <f>IFERROR($J115*(1-IF(I115="Yes",$H$270,0))*(1-IF(($M$267-$M$270)&gt;'Discount Structure'!$A$4,$H$271,0)),0)</f>
        <v>0</v>
      </c>
      <c r="P115" s="27" t="str">
        <f t="shared" si="5"/>
        <v/>
      </c>
      <c r="Q115" s="115"/>
    </row>
    <row r="116" spans="1:17" ht="30" hidden="1" customHeight="1" outlineLevel="2" thickBot="1">
      <c r="A116" s="28"/>
      <c r="B116" s="149"/>
      <c r="C116" s="149"/>
      <c r="D116" s="149"/>
      <c r="E116" s="149"/>
      <c r="F116" s="149"/>
      <c r="G116" s="149"/>
      <c r="H116" s="149"/>
      <c r="I116" s="149"/>
      <c r="J116" s="151"/>
      <c r="K116" s="149"/>
      <c r="L116" s="84" t="str">
        <f t="shared" si="3"/>
        <v/>
      </c>
      <c r="M116" s="27" t="str">
        <f t="shared" si="4"/>
        <v/>
      </c>
      <c r="N116" s="26"/>
      <c r="O116" s="27">
        <f>IFERROR($J116*(1-IF(I116="Yes",$H$270,0))*(1-IF(($M$267-$M$270)&gt;'Discount Structure'!$A$4,$H$271,0)),0)</f>
        <v>0</v>
      </c>
      <c r="P116" s="27" t="str">
        <f t="shared" si="5"/>
        <v/>
      </c>
      <c r="Q116" s="115"/>
    </row>
    <row r="117" spans="1:17" ht="30" hidden="1" customHeight="1" outlineLevel="3" thickBot="1">
      <c r="A117" s="28"/>
      <c r="B117" s="149"/>
      <c r="C117" s="149"/>
      <c r="D117" s="149"/>
      <c r="E117" s="149"/>
      <c r="F117" s="149"/>
      <c r="G117" s="149"/>
      <c r="H117" s="149"/>
      <c r="I117" s="149"/>
      <c r="J117" s="151"/>
      <c r="K117" s="149"/>
      <c r="L117" s="84" t="str">
        <f t="shared" si="3"/>
        <v/>
      </c>
      <c r="M117" s="27" t="str">
        <f t="shared" si="4"/>
        <v/>
      </c>
      <c r="N117" s="26"/>
      <c r="O117" s="27">
        <f>IFERROR($J117*(1-IF(I117="Yes",$H$270,0))*(1-IF(($M$267-$M$270)&gt;'Discount Structure'!$A$4,$H$271,0)),0)</f>
        <v>0</v>
      </c>
      <c r="P117" s="27" t="str">
        <f t="shared" si="5"/>
        <v/>
      </c>
      <c r="Q117" s="115"/>
    </row>
    <row r="118" spans="1:17" ht="30" hidden="1" customHeight="1" outlineLevel="3" thickBot="1">
      <c r="A118" s="28"/>
      <c r="B118" s="149"/>
      <c r="C118" s="149"/>
      <c r="D118" s="149"/>
      <c r="E118" s="149"/>
      <c r="F118" s="149"/>
      <c r="G118" s="149"/>
      <c r="H118" s="149"/>
      <c r="I118" s="149"/>
      <c r="J118" s="151"/>
      <c r="K118" s="149"/>
      <c r="L118" s="84" t="str">
        <f t="shared" si="3"/>
        <v/>
      </c>
      <c r="M118" s="27" t="str">
        <f t="shared" si="4"/>
        <v/>
      </c>
      <c r="N118" s="26"/>
      <c r="O118" s="27">
        <f>IFERROR($J118*(1-IF(I118="Yes",$H$270,0))*(1-IF(($M$267-$M$270)&gt;'Discount Structure'!$A$4,$H$271,0)),0)</f>
        <v>0</v>
      </c>
      <c r="P118" s="27" t="str">
        <f t="shared" si="5"/>
        <v/>
      </c>
      <c r="Q118" s="115"/>
    </row>
    <row r="119" spans="1:17" ht="30" hidden="1" customHeight="1" outlineLevel="3" thickBot="1">
      <c r="A119" s="28"/>
      <c r="B119" s="149"/>
      <c r="C119" s="149"/>
      <c r="D119" s="149"/>
      <c r="E119" s="149"/>
      <c r="F119" s="149"/>
      <c r="G119" s="149"/>
      <c r="H119" s="149"/>
      <c r="I119" s="149"/>
      <c r="J119" s="151"/>
      <c r="K119" s="149"/>
      <c r="L119" s="84" t="str">
        <f t="shared" si="3"/>
        <v/>
      </c>
      <c r="M119" s="27" t="str">
        <f t="shared" si="4"/>
        <v/>
      </c>
      <c r="N119" s="26"/>
      <c r="O119" s="27">
        <f>IFERROR($J119*(1-IF(I119="Yes",$H$270,0))*(1-IF(($M$267-$M$270)&gt;'Discount Structure'!$A$4,$H$271,0)),0)</f>
        <v>0</v>
      </c>
      <c r="P119" s="27" t="str">
        <f t="shared" si="5"/>
        <v/>
      </c>
      <c r="Q119" s="115"/>
    </row>
    <row r="120" spans="1:17" ht="30" hidden="1" customHeight="1" outlineLevel="3" thickBot="1">
      <c r="A120" s="28"/>
      <c r="B120" s="149"/>
      <c r="C120" s="149"/>
      <c r="D120" s="149"/>
      <c r="E120" s="149"/>
      <c r="F120" s="149"/>
      <c r="G120" s="149"/>
      <c r="H120" s="149"/>
      <c r="I120" s="149"/>
      <c r="J120" s="151"/>
      <c r="K120" s="149"/>
      <c r="L120" s="84" t="str">
        <f t="shared" si="3"/>
        <v/>
      </c>
      <c r="M120" s="27" t="str">
        <f t="shared" si="4"/>
        <v/>
      </c>
      <c r="N120" s="26"/>
      <c r="O120" s="27">
        <f>IFERROR($J120*(1-IF(I120="Yes",$H$270,0))*(1-IF(($M$267-$M$270)&gt;'Discount Structure'!$A$4,$H$271,0)),0)</f>
        <v>0</v>
      </c>
      <c r="P120" s="27" t="str">
        <f t="shared" si="5"/>
        <v/>
      </c>
      <c r="Q120" s="115"/>
    </row>
    <row r="121" spans="1:17" ht="30" hidden="1" customHeight="1" outlineLevel="3" thickBot="1">
      <c r="A121" s="28"/>
      <c r="B121" s="149"/>
      <c r="C121" s="149"/>
      <c r="D121" s="149"/>
      <c r="E121" s="149"/>
      <c r="F121" s="149"/>
      <c r="G121" s="149"/>
      <c r="H121" s="149"/>
      <c r="I121" s="149"/>
      <c r="J121" s="151"/>
      <c r="K121" s="149"/>
      <c r="L121" s="84" t="str">
        <f t="shared" si="3"/>
        <v/>
      </c>
      <c r="M121" s="27" t="str">
        <f t="shared" si="4"/>
        <v/>
      </c>
      <c r="N121" s="26"/>
      <c r="O121" s="27">
        <f>IFERROR($J121*(1-IF(I121="Yes",$H$270,0))*(1-IF(($M$267-$M$270)&gt;'Discount Structure'!$A$4,$H$271,0)),0)</f>
        <v>0</v>
      </c>
      <c r="P121" s="27" t="str">
        <f t="shared" si="5"/>
        <v/>
      </c>
      <c r="Q121" s="115"/>
    </row>
    <row r="122" spans="1:17" ht="30" hidden="1" customHeight="1" outlineLevel="3" thickBot="1">
      <c r="A122" s="28"/>
      <c r="B122" s="149"/>
      <c r="C122" s="149"/>
      <c r="D122" s="149"/>
      <c r="E122" s="149"/>
      <c r="F122" s="149"/>
      <c r="G122" s="149"/>
      <c r="H122" s="149"/>
      <c r="I122" s="149"/>
      <c r="J122" s="151"/>
      <c r="K122" s="149"/>
      <c r="L122" s="84" t="str">
        <f t="shared" si="3"/>
        <v/>
      </c>
      <c r="M122" s="27" t="str">
        <f t="shared" si="4"/>
        <v/>
      </c>
      <c r="N122" s="26"/>
      <c r="O122" s="27">
        <f>IFERROR($J122*(1-IF(I122="Yes",$H$270,0))*(1-IF(($M$267-$M$270)&gt;'Discount Structure'!$A$4,$H$271,0)),0)</f>
        <v>0</v>
      </c>
      <c r="P122" s="27" t="str">
        <f t="shared" si="5"/>
        <v/>
      </c>
      <c r="Q122" s="115"/>
    </row>
    <row r="123" spans="1:17" ht="30" hidden="1" customHeight="1" outlineLevel="3" thickBot="1">
      <c r="A123" s="28"/>
      <c r="B123" s="149"/>
      <c r="C123" s="149"/>
      <c r="D123" s="149"/>
      <c r="E123" s="149"/>
      <c r="F123" s="149"/>
      <c r="G123" s="149"/>
      <c r="H123" s="149"/>
      <c r="I123" s="149"/>
      <c r="J123" s="151"/>
      <c r="K123" s="149"/>
      <c r="L123" s="84" t="str">
        <f t="shared" si="3"/>
        <v/>
      </c>
      <c r="M123" s="27" t="str">
        <f t="shared" si="4"/>
        <v/>
      </c>
      <c r="N123" s="26"/>
      <c r="O123" s="27">
        <f>IFERROR($J123*(1-IF(I123="Yes",$H$270,0))*(1-IF(($M$267-$M$270)&gt;'Discount Structure'!$A$4,$H$271,0)),0)</f>
        <v>0</v>
      </c>
      <c r="P123" s="27" t="str">
        <f t="shared" si="5"/>
        <v/>
      </c>
      <c r="Q123" s="115"/>
    </row>
    <row r="124" spans="1:17" ht="30" hidden="1" customHeight="1" outlineLevel="3" thickBot="1">
      <c r="A124" s="28"/>
      <c r="B124" s="149"/>
      <c r="C124" s="149"/>
      <c r="D124" s="149"/>
      <c r="E124" s="149"/>
      <c r="F124" s="149"/>
      <c r="G124" s="149"/>
      <c r="H124" s="149"/>
      <c r="I124" s="149"/>
      <c r="J124" s="151"/>
      <c r="K124" s="149"/>
      <c r="L124" s="84" t="str">
        <f t="shared" si="3"/>
        <v/>
      </c>
      <c r="M124" s="27" t="str">
        <f t="shared" si="4"/>
        <v/>
      </c>
      <c r="N124" s="26"/>
      <c r="O124" s="27">
        <f>IFERROR($J124*(1-IF(I124="Yes",$H$270,0))*(1-IF(($M$267-$M$270)&gt;'Discount Structure'!$A$4,$H$271,0)),0)</f>
        <v>0</v>
      </c>
      <c r="P124" s="27" t="str">
        <f t="shared" si="5"/>
        <v/>
      </c>
      <c r="Q124" s="115"/>
    </row>
    <row r="125" spans="1:17" ht="30" hidden="1" customHeight="1" outlineLevel="3" thickBot="1">
      <c r="A125" s="28"/>
      <c r="B125" s="149"/>
      <c r="C125" s="149"/>
      <c r="D125" s="149"/>
      <c r="E125" s="149"/>
      <c r="F125" s="149"/>
      <c r="G125" s="149"/>
      <c r="H125" s="149"/>
      <c r="I125" s="149"/>
      <c r="J125" s="151"/>
      <c r="K125" s="149"/>
      <c r="L125" s="84" t="str">
        <f t="shared" si="3"/>
        <v/>
      </c>
      <c r="M125" s="27" t="str">
        <f t="shared" si="4"/>
        <v/>
      </c>
      <c r="N125" s="26"/>
      <c r="O125" s="27">
        <f>IFERROR($J125*(1-IF(I125="Yes",$H$270,0))*(1-IF(($M$267-$M$270)&gt;'Discount Structure'!$A$4,$H$271,0)),0)</f>
        <v>0</v>
      </c>
      <c r="P125" s="27" t="str">
        <f t="shared" si="5"/>
        <v/>
      </c>
      <c r="Q125" s="115"/>
    </row>
    <row r="126" spans="1:17" ht="30" hidden="1" customHeight="1" outlineLevel="3" thickBot="1">
      <c r="A126" s="28"/>
      <c r="B126" s="149"/>
      <c r="C126" s="149"/>
      <c r="D126" s="149"/>
      <c r="E126" s="149"/>
      <c r="F126" s="149"/>
      <c r="G126" s="149"/>
      <c r="H126" s="149"/>
      <c r="I126" s="149"/>
      <c r="J126" s="151"/>
      <c r="K126" s="149"/>
      <c r="L126" s="84" t="str">
        <f t="shared" si="3"/>
        <v/>
      </c>
      <c r="M126" s="27" t="str">
        <f t="shared" si="4"/>
        <v/>
      </c>
      <c r="N126" s="26"/>
      <c r="O126" s="27">
        <f>IFERROR($J126*(1-IF(I126="Yes",$H$270,0))*(1-IF(($M$267-$M$270)&gt;'Discount Structure'!$A$4,$H$271,0)),0)</f>
        <v>0</v>
      </c>
      <c r="P126" s="27" t="str">
        <f t="shared" si="5"/>
        <v/>
      </c>
      <c r="Q126" s="115"/>
    </row>
    <row r="127" spans="1:17" ht="30" hidden="1" customHeight="1" outlineLevel="3" thickBot="1">
      <c r="A127" s="28"/>
      <c r="B127" s="149"/>
      <c r="C127" s="149"/>
      <c r="D127" s="149"/>
      <c r="E127" s="149"/>
      <c r="F127" s="149"/>
      <c r="G127" s="149"/>
      <c r="H127" s="149"/>
      <c r="I127" s="149"/>
      <c r="J127" s="151"/>
      <c r="K127" s="149"/>
      <c r="L127" s="84" t="str">
        <f t="shared" si="3"/>
        <v/>
      </c>
      <c r="M127" s="27" t="str">
        <f t="shared" si="4"/>
        <v/>
      </c>
      <c r="N127" s="26"/>
      <c r="O127" s="27">
        <f>IFERROR($J127*(1-IF(I127="Yes",$H$270,0))*(1-IF(($M$267-$M$270)&gt;'Discount Structure'!$A$4,$H$271,0)),0)</f>
        <v>0</v>
      </c>
      <c r="P127" s="27" t="str">
        <f t="shared" si="5"/>
        <v/>
      </c>
      <c r="Q127" s="115"/>
    </row>
    <row r="128" spans="1:17" ht="30" hidden="1" customHeight="1" outlineLevel="3" thickBot="1">
      <c r="A128" s="28"/>
      <c r="B128" s="149"/>
      <c r="C128" s="149"/>
      <c r="D128" s="149"/>
      <c r="E128" s="149"/>
      <c r="F128" s="149"/>
      <c r="G128" s="149"/>
      <c r="H128" s="149"/>
      <c r="I128" s="149"/>
      <c r="J128" s="151"/>
      <c r="K128" s="149"/>
      <c r="L128" s="84" t="str">
        <f t="shared" si="3"/>
        <v/>
      </c>
      <c r="M128" s="27" t="str">
        <f t="shared" si="4"/>
        <v/>
      </c>
      <c r="N128" s="26"/>
      <c r="O128" s="27">
        <f>IFERROR($J128*(1-IF(I128="Yes",$H$270,0))*(1-IF(($M$267-$M$270)&gt;'Discount Structure'!$A$4,$H$271,0)),0)</f>
        <v>0</v>
      </c>
      <c r="P128" s="27" t="str">
        <f t="shared" si="5"/>
        <v/>
      </c>
      <c r="Q128" s="115"/>
    </row>
    <row r="129" spans="1:17" ht="30" hidden="1" customHeight="1" outlineLevel="3" thickBot="1">
      <c r="A129" s="28"/>
      <c r="B129" s="149"/>
      <c r="C129" s="149"/>
      <c r="D129" s="149"/>
      <c r="E129" s="149"/>
      <c r="F129" s="149"/>
      <c r="G129" s="149"/>
      <c r="H129" s="149"/>
      <c r="I129" s="149"/>
      <c r="J129" s="151"/>
      <c r="K129" s="149"/>
      <c r="L129" s="84" t="str">
        <f t="shared" si="3"/>
        <v/>
      </c>
      <c r="M129" s="27" t="str">
        <f t="shared" si="4"/>
        <v/>
      </c>
      <c r="N129" s="26"/>
      <c r="O129" s="27">
        <f>IFERROR($J129*(1-IF(I129="Yes",$H$270,0))*(1-IF(($M$267-$M$270)&gt;'Discount Structure'!$A$4,$H$271,0)),0)</f>
        <v>0</v>
      </c>
      <c r="P129" s="27" t="str">
        <f t="shared" si="5"/>
        <v/>
      </c>
      <c r="Q129" s="115"/>
    </row>
    <row r="130" spans="1:17" ht="30" hidden="1" customHeight="1" outlineLevel="3" thickBot="1">
      <c r="A130" s="28"/>
      <c r="B130" s="149"/>
      <c r="C130" s="149"/>
      <c r="D130" s="149"/>
      <c r="E130" s="149"/>
      <c r="F130" s="149"/>
      <c r="G130" s="149"/>
      <c r="H130" s="149"/>
      <c r="I130" s="149"/>
      <c r="J130" s="151"/>
      <c r="K130" s="149"/>
      <c r="L130" s="84" t="str">
        <f t="shared" si="3"/>
        <v/>
      </c>
      <c r="M130" s="27" t="str">
        <f t="shared" si="4"/>
        <v/>
      </c>
      <c r="N130" s="26"/>
      <c r="O130" s="27">
        <f>IFERROR($J130*(1-IF(I130="Yes",$H$270,0))*(1-IF(($M$267-$M$270)&gt;'Discount Structure'!$A$4,$H$271,0)),0)</f>
        <v>0</v>
      </c>
      <c r="P130" s="27" t="str">
        <f t="shared" si="5"/>
        <v/>
      </c>
      <c r="Q130" s="115"/>
    </row>
    <row r="131" spans="1:17" ht="30" hidden="1" customHeight="1" outlineLevel="3" thickBot="1">
      <c r="A131" s="28"/>
      <c r="B131" s="149"/>
      <c r="C131" s="149"/>
      <c r="D131" s="149"/>
      <c r="E131" s="149"/>
      <c r="F131" s="149"/>
      <c r="G131" s="149"/>
      <c r="H131" s="149"/>
      <c r="I131" s="149"/>
      <c r="J131" s="151"/>
      <c r="K131" s="149"/>
      <c r="L131" s="84" t="str">
        <f t="shared" si="3"/>
        <v/>
      </c>
      <c r="M131" s="27" t="str">
        <f t="shared" si="4"/>
        <v/>
      </c>
      <c r="N131" s="26"/>
      <c r="O131" s="27">
        <f>IFERROR($J131*(1-IF(I131="Yes",$H$270,0))*(1-IF(($M$267-$M$270)&gt;'Discount Structure'!$A$4,$H$271,0)),0)</f>
        <v>0</v>
      </c>
      <c r="P131" s="27" t="str">
        <f t="shared" si="5"/>
        <v/>
      </c>
      <c r="Q131" s="115"/>
    </row>
    <row r="132" spans="1:17" ht="30" hidden="1" customHeight="1" outlineLevel="3" thickBot="1">
      <c r="A132" s="28"/>
      <c r="B132" s="149"/>
      <c r="C132" s="149"/>
      <c r="D132" s="149"/>
      <c r="E132" s="149"/>
      <c r="F132" s="149"/>
      <c r="G132" s="149"/>
      <c r="H132" s="149"/>
      <c r="I132" s="149"/>
      <c r="J132" s="151"/>
      <c r="K132" s="149"/>
      <c r="L132" s="84" t="str">
        <f t="shared" ref="L132:L195" si="6">IFERROR(IF(K132&lt;&gt;"",K132/$L$8,""),"")</f>
        <v/>
      </c>
      <c r="M132" s="27" t="str">
        <f t="shared" ref="M132:M195" si="7">IF($B132&lt;&gt;"",J132*$K132,"")</f>
        <v/>
      </c>
      <c r="N132" s="26"/>
      <c r="O132" s="27">
        <f>IFERROR($J132*(1-IF(I132="Yes",$H$270,0))*(1-IF(($M$267-$M$270)&gt;'Discount Structure'!$A$4,$H$271,0)),0)</f>
        <v>0</v>
      </c>
      <c r="P132" s="27" t="str">
        <f t="shared" ref="P132:P195" si="8">IF($B132&lt;&gt;"",O132*$K132,"")</f>
        <v/>
      </c>
      <c r="Q132" s="115"/>
    </row>
    <row r="133" spans="1:17" ht="30" hidden="1" customHeight="1" outlineLevel="3" thickBot="1">
      <c r="A133" s="28"/>
      <c r="B133" s="149"/>
      <c r="C133" s="149"/>
      <c r="D133" s="149"/>
      <c r="E133" s="149"/>
      <c r="F133" s="149"/>
      <c r="G133" s="149"/>
      <c r="H133" s="149"/>
      <c r="I133" s="149"/>
      <c r="J133" s="151"/>
      <c r="K133" s="149"/>
      <c r="L133" s="84" t="str">
        <f t="shared" si="6"/>
        <v/>
      </c>
      <c r="M133" s="27" t="str">
        <f t="shared" si="7"/>
        <v/>
      </c>
      <c r="N133" s="26"/>
      <c r="O133" s="27">
        <f>IFERROR($J133*(1-IF(I133="Yes",$H$270,0))*(1-IF(($M$267-$M$270)&gt;'Discount Structure'!$A$4,$H$271,0)),0)</f>
        <v>0</v>
      </c>
      <c r="P133" s="27" t="str">
        <f t="shared" si="8"/>
        <v/>
      </c>
      <c r="Q133" s="115"/>
    </row>
    <row r="134" spans="1:17" ht="30" hidden="1" customHeight="1" outlineLevel="3" thickBot="1">
      <c r="A134" s="28"/>
      <c r="B134" s="149"/>
      <c r="C134" s="149"/>
      <c r="D134" s="149"/>
      <c r="E134" s="149"/>
      <c r="F134" s="149"/>
      <c r="G134" s="149"/>
      <c r="H134" s="149"/>
      <c r="I134" s="149"/>
      <c r="J134" s="151"/>
      <c r="K134" s="149"/>
      <c r="L134" s="84" t="str">
        <f t="shared" si="6"/>
        <v/>
      </c>
      <c r="M134" s="27" t="str">
        <f t="shared" si="7"/>
        <v/>
      </c>
      <c r="N134" s="26"/>
      <c r="O134" s="27">
        <f>IFERROR($J134*(1-IF(I134="Yes",$H$270,0))*(1-IF(($M$267-$M$270)&gt;'Discount Structure'!$A$4,$H$271,0)),0)</f>
        <v>0</v>
      </c>
      <c r="P134" s="27" t="str">
        <f t="shared" si="8"/>
        <v/>
      </c>
      <c r="Q134" s="115"/>
    </row>
    <row r="135" spans="1:17" ht="30" hidden="1" customHeight="1" outlineLevel="3" thickBot="1">
      <c r="A135" s="28"/>
      <c r="B135" s="149"/>
      <c r="C135" s="149"/>
      <c r="D135" s="149"/>
      <c r="E135" s="149"/>
      <c r="F135" s="149"/>
      <c r="G135" s="149"/>
      <c r="H135" s="149"/>
      <c r="I135" s="149"/>
      <c r="J135" s="151"/>
      <c r="K135" s="149"/>
      <c r="L135" s="84" t="str">
        <f t="shared" si="6"/>
        <v/>
      </c>
      <c r="M135" s="27" t="str">
        <f t="shared" si="7"/>
        <v/>
      </c>
      <c r="N135" s="26"/>
      <c r="O135" s="27">
        <f>IFERROR($J135*(1-IF(I135="Yes",$H$270,0))*(1-IF(($M$267-$M$270)&gt;'Discount Structure'!$A$4,$H$271,0)),0)</f>
        <v>0</v>
      </c>
      <c r="P135" s="27" t="str">
        <f t="shared" si="8"/>
        <v/>
      </c>
      <c r="Q135" s="115"/>
    </row>
    <row r="136" spans="1:17" ht="30" hidden="1" customHeight="1" outlineLevel="3" thickBot="1">
      <c r="A136" s="28"/>
      <c r="B136" s="149"/>
      <c r="C136" s="149"/>
      <c r="D136" s="149"/>
      <c r="E136" s="149"/>
      <c r="F136" s="149"/>
      <c r="G136" s="149"/>
      <c r="H136" s="149"/>
      <c r="I136" s="149"/>
      <c r="J136" s="151"/>
      <c r="K136" s="149"/>
      <c r="L136" s="84" t="str">
        <f t="shared" si="6"/>
        <v/>
      </c>
      <c r="M136" s="27" t="str">
        <f t="shared" si="7"/>
        <v/>
      </c>
      <c r="N136" s="26"/>
      <c r="O136" s="27">
        <f>IFERROR($J136*(1-IF(I136="Yes",$H$270,0))*(1-IF(($M$267-$M$270)&gt;'Discount Structure'!$A$4,$H$271,0)),0)</f>
        <v>0</v>
      </c>
      <c r="P136" s="27" t="str">
        <f t="shared" si="8"/>
        <v/>
      </c>
      <c r="Q136" s="115"/>
    </row>
    <row r="137" spans="1:17" ht="30" hidden="1" customHeight="1" outlineLevel="3" thickBot="1">
      <c r="A137" s="28"/>
      <c r="B137" s="149"/>
      <c r="C137" s="149"/>
      <c r="D137" s="149"/>
      <c r="E137" s="149"/>
      <c r="F137" s="149"/>
      <c r="G137" s="149"/>
      <c r="H137" s="149"/>
      <c r="I137" s="149"/>
      <c r="J137" s="151"/>
      <c r="K137" s="149"/>
      <c r="L137" s="84" t="str">
        <f t="shared" si="6"/>
        <v/>
      </c>
      <c r="M137" s="27" t="str">
        <f t="shared" si="7"/>
        <v/>
      </c>
      <c r="N137" s="26"/>
      <c r="O137" s="27">
        <f>IFERROR($J137*(1-IF(I137="Yes",$H$270,0))*(1-IF(($M$267-$M$270)&gt;'Discount Structure'!$A$4,$H$271,0)),0)</f>
        <v>0</v>
      </c>
      <c r="P137" s="27" t="str">
        <f t="shared" si="8"/>
        <v/>
      </c>
      <c r="Q137" s="115"/>
    </row>
    <row r="138" spans="1:17" ht="30" hidden="1" customHeight="1" outlineLevel="3" thickBot="1">
      <c r="A138" s="28"/>
      <c r="B138" s="149"/>
      <c r="C138" s="149"/>
      <c r="D138" s="149"/>
      <c r="E138" s="149"/>
      <c r="F138" s="149"/>
      <c r="G138" s="149"/>
      <c r="H138" s="149"/>
      <c r="I138" s="149"/>
      <c r="J138" s="151"/>
      <c r="K138" s="149"/>
      <c r="L138" s="84" t="str">
        <f t="shared" si="6"/>
        <v/>
      </c>
      <c r="M138" s="27" t="str">
        <f t="shared" si="7"/>
        <v/>
      </c>
      <c r="N138" s="26"/>
      <c r="O138" s="27">
        <f>IFERROR($J138*(1-IF(I138="Yes",$H$270,0))*(1-IF(($M$267-$M$270)&gt;'Discount Structure'!$A$4,$H$271,0)),0)</f>
        <v>0</v>
      </c>
      <c r="P138" s="27" t="str">
        <f t="shared" si="8"/>
        <v/>
      </c>
      <c r="Q138" s="115"/>
    </row>
    <row r="139" spans="1:17" ht="30" hidden="1" customHeight="1" outlineLevel="3" thickBot="1">
      <c r="A139" s="28"/>
      <c r="B139" s="149"/>
      <c r="C139" s="149"/>
      <c r="D139" s="149"/>
      <c r="E139" s="149"/>
      <c r="F139" s="149"/>
      <c r="G139" s="149"/>
      <c r="H139" s="149"/>
      <c r="I139" s="149"/>
      <c r="J139" s="151"/>
      <c r="K139" s="149"/>
      <c r="L139" s="84" t="str">
        <f t="shared" si="6"/>
        <v/>
      </c>
      <c r="M139" s="27" t="str">
        <f t="shared" si="7"/>
        <v/>
      </c>
      <c r="N139" s="26"/>
      <c r="O139" s="27">
        <f>IFERROR($J139*(1-IF(I139="Yes",$H$270,0))*(1-IF(($M$267-$M$270)&gt;'Discount Structure'!$A$4,$H$271,0)),0)</f>
        <v>0</v>
      </c>
      <c r="P139" s="27" t="str">
        <f t="shared" si="8"/>
        <v/>
      </c>
      <c r="Q139" s="115"/>
    </row>
    <row r="140" spans="1:17" ht="30" hidden="1" customHeight="1" outlineLevel="3" thickBot="1">
      <c r="A140" s="28"/>
      <c r="B140" s="149"/>
      <c r="C140" s="149"/>
      <c r="D140" s="149"/>
      <c r="E140" s="149"/>
      <c r="F140" s="149"/>
      <c r="G140" s="149"/>
      <c r="H140" s="149"/>
      <c r="I140" s="149"/>
      <c r="J140" s="151"/>
      <c r="K140" s="149"/>
      <c r="L140" s="84" t="str">
        <f t="shared" si="6"/>
        <v/>
      </c>
      <c r="M140" s="27" t="str">
        <f t="shared" si="7"/>
        <v/>
      </c>
      <c r="N140" s="26"/>
      <c r="O140" s="27">
        <f>IFERROR($J140*(1-IF(I140="Yes",$H$270,0))*(1-IF(($M$267-$M$270)&gt;'Discount Structure'!$A$4,$H$271,0)),0)</f>
        <v>0</v>
      </c>
      <c r="P140" s="27" t="str">
        <f t="shared" si="8"/>
        <v/>
      </c>
      <c r="Q140" s="115"/>
    </row>
    <row r="141" spans="1:17" ht="30" hidden="1" customHeight="1" outlineLevel="3" thickBot="1">
      <c r="A141" s="28"/>
      <c r="B141" s="149"/>
      <c r="C141" s="149"/>
      <c r="D141" s="149"/>
      <c r="E141" s="149"/>
      <c r="F141" s="149"/>
      <c r="G141" s="149"/>
      <c r="H141" s="149"/>
      <c r="I141" s="149"/>
      <c r="J141" s="151"/>
      <c r="K141" s="149"/>
      <c r="L141" s="84" t="str">
        <f t="shared" si="6"/>
        <v/>
      </c>
      <c r="M141" s="27" t="str">
        <f t="shared" si="7"/>
        <v/>
      </c>
      <c r="N141" s="26"/>
      <c r="O141" s="27">
        <f>IFERROR($J141*(1-IF(I141="Yes",$H$270,0))*(1-IF(($M$267-$M$270)&gt;'Discount Structure'!$A$4,$H$271,0)),0)</f>
        <v>0</v>
      </c>
      <c r="P141" s="27" t="str">
        <f t="shared" si="8"/>
        <v/>
      </c>
      <c r="Q141" s="115"/>
    </row>
    <row r="142" spans="1:17" ht="30" hidden="1" customHeight="1" outlineLevel="3" thickBot="1">
      <c r="A142" s="28"/>
      <c r="B142" s="149"/>
      <c r="C142" s="149"/>
      <c r="D142" s="149"/>
      <c r="E142" s="149"/>
      <c r="F142" s="149"/>
      <c r="G142" s="149"/>
      <c r="H142" s="149"/>
      <c r="I142" s="149"/>
      <c r="J142" s="151"/>
      <c r="K142" s="149"/>
      <c r="L142" s="84" t="str">
        <f t="shared" si="6"/>
        <v/>
      </c>
      <c r="M142" s="27" t="str">
        <f t="shared" si="7"/>
        <v/>
      </c>
      <c r="N142" s="26"/>
      <c r="O142" s="27">
        <f>IFERROR($J142*(1-IF(I142="Yes",$H$270,0))*(1-IF(($M$267-$M$270)&gt;'Discount Structure'!$A$4,$H$271,0)),0)</f>
        <v>0</v>
      </c>
      <c r="P142" s="27" t="str">
        <f t="shared" si="8"/>
        <v/>
      </c>
      <c r="Q142" s="115"/>
    </row>
    <row r="143" spans="1:17" ht="30" hidden="1" customHeight="1" outlineLevel="3" thickBot="1">
      <c r="A143" s="28"/>
      <c r="B143" s="149"/>
      <c r="C143" s="149"/>
      <c r="D143" s="149"/>
      <c r="E143" s="149"/>
      <c r="F143" s="149"/>
      <c r="G143" s="149"/>
      <c r="H143" s="149"/>
      <c r="I143" s="149"/>
      <c r="J143" s="151"/>
      <c r="K143" s="149"/>
      <c r="L143" s="84" t="str">
        <f t="shared" si="6"/>
        <v/>
      </c>
      <c r="M143" s="27" t="str">
        <f t="shared" si="7"/>
        <v/>
      </c>
      <c r="N143" s="26"/>
      <c r="O143" s="27">
        <f>IFERROR($J143*(1-IF(I143="Yes",$H$270,0))*(1-IF(($M$267-$M$270)&gt;'Discount Structure'!$A$4,$H$271,0)),0)</f>
        <v>0</v>
      </c>
      <c r="P143" s="27" t="str">
        <f t="shared" si="8"/>
        <v/>
      </c>
      <c r="Q143" s="115"/>
    </row>
    <row r="144" spans="1:17" ht="30" hidden="1" customHeight="1" outlineLevel="3" thickBot="1">
      <c r="A144" s="28"/>
      <c r="B144" s="149"/>
      <c r="C144" s="149"/>
      <c r="D144" s="149"/>
      <c r="E144" s="149"/>
      <c r="F144" s="149"/>
      <c r="G144" s="149"/>
      <c r="H144" s="149"/>
      <c r="I144" s="149"/>
      <c r="J144" s="151"/>
      <c r="K144" s="149"/>
      <c r="L144" s="84" t="str">
        <f t="shared" si="6"/>
        <v/>
      </c>
      <c r="M144" s="27" t="str">
        <f t="shared" si="7"/>
        <v/>
      </c>
      <c r="N144" s="26"/>
      <c r="O144" s="27">
        <f>IFERROR($J144*(1-IF(I144="Yes",$H$270,0))*(1-IF(($M$267-$M$270)&gt;'Discount Structure'!$A$4,$H$271,0)),0)</f>
        <v>0</v>
      </c>
      <c r="P144" s="27" t="str">
        <f t="shared" si="8"/>
        <v/>
      </c>
      <c r="Q144" s="115"/>
    </row>
    <row r="145" spans="1:17" ht="30" hidden="1" customHeight="1" outlineLevel="3" thickBot="1">
      <c r="A145" s="28"/>
      <c r="B145" s="149"/>
      <c r="C145" s="149"/>
      <c r="D145" s="149"/>
      <c r="E145" s="149"/>
      <c r="F145" s="149"/>
      <c r="G145" s="149"/>
      <c r="H145" s="149"/>
      <c r="I145" s="149"/>
      <c r="J145" s="151"/>
      <c r="K145" s="149"/>
      <c r="L145" s="84" t="str">
        <f t="shared" si="6"/>
        <v/>
      </c>
      <c r="M145" s="27" t="str">
        <f t="shared" si="7"/>
        <v/>
      </c>
      <c r="N145" s="26"/>
      <c r="O145" s="27">
        <f>IFERROR($J145*(1-IF(I145="Yes",$H$270,0))*(1-IF(($M$267-$M$270)&gt;'Discount Structure'!$A$4,$H$271,0)),0)</f>
        <v>0</v>
      </c>
      <c r="P145" s="27" t="str">
        <f t="shared" si="8"/>
        <v/>
      </c>
      <c r="Q145" s="115"/>
    </row>
    <row r="146" spans="1:17" ht="30" hidden="1" customHeight="1" outlineLevel="3" thickBot="1">
      <c r="A146" s="28"/>
      <c r="B146" s="149"/>
      <c r="C146" s="149"/>
      <c r="D146" s="149"/>
      <c r="E146" s="149"/>
      <c r="F146" s="149"/>
      <c r="G146" s="149"/>
      <c r="H146" s="149"/>
      <c r="I146" s="149"/>
      <c r="J146" s="151"/>
      <c r="K146" s="149"/>
      <c r="L146" s="84" t="str">
        <f t="shared" si="6"/>
        <v/>
      </c>
      <c r="M146" s="27" t="str">
        <f t="shared" si="7"/>
        <v/>
      </c>
      <c r="N146" s="26"/>
      <c r="O146" s="27">
        <f>IFERROR($J146*(1-IF(I146="Yes",$H$270,0))*(1-IF(($M$267-$M$270)&gt;'Discount Structure'!$A$4,$H$271,0)),0)</f>
        <v>0</v>
      </c>
      <c r="P146" s="27" t="str">
        <f t="shared" si="8"/>
        <v/>
      </c>
      <c r="Q146" s="115"/>
    </row>
    <row r="147" spans="1:17" ht="30" hidden="1" customHeight="1" outlineLevel="3" thickBot="1">
      <c r="A147" s="28"/>
      <c r="B147" s="149"/>
      <c r="C147" s="149"/>
      <c r="D147" s="149"/>
      <c r="E147" s="149"/>
      <c r="F147" s="149"/>
      <c r="G147" s="149"/>
      <c r="H147" s="149"/>
      <c r="I147" s="149"/>
      <c r="J147" s="151"/>
      <c r="K147" s="149"/>
      <c r="L147" s="84" t="str">
        <f t="shared" si="6"/>
        <v/>
      </c>
      <c r="M147" s="27" t="str">
        <f t="shared" si="7"/>
        <v/>
      </c>
      <c r="N147" s="26"/>
      <c r="O147" s="27">
        <f>IFERROR($J147*(1-IF(I147="Yes",$H$270,0))*(1-IF(($M$267-$M$270)&gt;'Discount Structure'!$A$4,$H$271,0)),0)</f>
        <v>0</v>
      </c>
      <c r="P147" s="27" t="str">
        <f t="shared" si="8"/>
        <v/>
      </c>
      <c r="Q147" s="115"/>
    </row>
    <row r="148" spans="1:17" ht="30" hidden="1" customHeight="1" outlineLevel="3" thickBot="1">
      <c r="A148" s="28"/>
      <c r="B148" s="149"/>
      <c r="C148" s="149"/>
      <c r="D148" s="149"/>
      <c r="E148" s="149"/>
      <c r="F148" s="149"/>
      <c r="G148" s="149"/>
      <c r="H148" s="149"/>
      <c r="I148" s="149"/>
      <c r="J148" s="151"/>
      <c r="K148" s="149"/>
      <c r="L148" s="84" t="str">
        <f t="shared" si="6"/>
        <v/>
      </c>
      <c r="M148" s="27" t="str">
        <f t="shared" si="7"/>
        <v/>
      </c>
      <c r="N148" s="26"/>
      <c r="O148" s="27">
        <f>IFERROR($J148*(1-IF(I148="Yes",$H$270,0))*(1-IF(($M$267-$M$270)&gt;'Discount Structure'!$A$4,$H$271,0)),0)</f>
        <v>0</v>
      </c>
      <c r="P148" s="27" t="str">
        <f t="shared" si="8"/>
        <v/>
      </c>
      <c r="Q148" s="115"/>
    </row>
    <row r="149" spans="1:17" ht="30" hidden="1" customHeight="1" outlineLevel="3" thickBot="1">
      <c r="A149" s="28"/>
      <c r="B149" s="149"/>
      <c r="C149" s="149"/>
      <c r="D149" s="149"/>
      <c r="E149" s="149"/>
      <c r="F149" s="149"/>
      <c r="G149" s="149"/>
      <c r="H149" s="149"/>
      <c r="I149" s="149"/>
      <c r="J149" s="151"/>
      <c r="K149" s="149"/>
      <c r="L149" s="84" t="str">
        <f t="shared" si="6"/>
        <v/>
      </c>
      <c r="M149" s="27" t="str">
        <f t="shared" si="7"/>
        <v/>
      </c>
      <c r="N149" s="26"/>
      <c r="O149" s="27">
        <f>IFERROR($J149*(1-IF(I149="Yes",$H$270,0))*(1-IF(($M$267-$M$270)&gt;'Discount Structure'!$A$4,$H$271,0)),0)</f>
        <v>0</v>
      </c>
      <c r="P149" s="27" t="str">
        <f t="shared" si="8"/>
        <v/>
      </c>
      <c r="Q149" s="115"/>
    </row>
    <row r="150" spans="1:17" ht="30" hidden="1" customHeight="1" outlineLevel="3" thickBot="1">
      <c r="A150" s="28"/>
      <c r="B150" s="149"/>
      <c r="C150" s="149"/>
      <c r="D150" s="149"/>
      <c r="E150" s="149"/>
      <c r="F150" s="149"/>
      <c r="G150" s="149"/>
      <c r="H150" s="149"/>
      <c r="I150" s="149"/>
      <c r="J150" s="151"/>
      <c r="K150" s="149"/>
      <c r="L150" s="84" t="str">
        <f t="shared" si="6"/>
        <v/>
      </c>
      <c r="M150" s="27" t="str">
        <f t="shared" si="7"/>
        <v/>
      </c>
      <c r="N150" s="26"/>
      <c r="O150" s="27">
        <f>IFERROR($J150*(1-IF(I150="Yes",$H$270,0))*(1-IF(($M$267-$M$270)&gt;'Discount Structure'!$A$4,$H$271,0)),0)</f>
        <v>0</v>
      </c>
      <c r="P150" s="27" t="str">
        <f t="shared" si="8"/>
        <v/>
      </c>
      <c r="Q150" s="115"/>
    </row>
    <row r="151" spans="1:17" ht="30" hidden="1" customHeight="1" outlineLevel="3" thickBot="1">
      <c r="A151" s="28"/>
      <c r="B151" s="149"/>
      <c r="C151" s="149"/>
      <c r="D151" s="149"/>
      <c r="E151" s="149"/>
      <c r="F151" s="149"/>
      <c r="G151" s="149"/>
      <c r="H151" s="149"/>
      <c r="I151" s="149"/>
      <c r="J151" s="151"/>
      <c r="K151" s="149"/>
      <c r="L151" s="84" t="str">
        <f t="shared" si="6"/>
        <v/>
      </c>
      <c r="M151" s="27" t="str">
        <f t="shared" si="7"/>
        <v/>
      </c>
      <c r="N151" s="26"/>
      <c r="O151" s="27">
        <f>IFERROR($J151*(1-IF(I151="Yes",$H$270,0))*(1-IF(($M$267-$M$270)&gt;'Discount Structure'!$A$4,$H$271,0)),0)</f>
        <v>0</v>
      </c>
      <c r="P151" s="27" t="str">
        <f t="shared" si="8"/>
        <v/>
      </c>
      <c r="Q151" s="115"/>
    </row>
    <row r="152" spans="1:17" ht="30" hidden="1" customHeight="1" outlineLevel="3" thickBot="1">
      <c r="A152" s="28"/>
      <c r="B152" s="149"/>
      <c r="C152" s="149"/>
      <c r="D152" s="149"/>
      <c r="E152" s="149"/>
      <c r="F152" s="149"/>
      <c r="G152" s="149"/>
      <c r="H152" s="149"/>
      <c r="I152" s="149"/>
      <c r="J152" s="151"/>
      <c r="K152" s="149"/>
      <c r="L152" s="84" t="str">
        <f t="shared" si="6"/>
        <v/>
      </c>
      <c r="M152" s="27" t="str">
        <f t="shared" si="7"/>
        <v/>
      </c>
      <c r="N152" s="26"/>
      <c r="O152" s="27">
        <f>IFERROR($J152*(1-IF(I152="Yes",$H$270,0))*(1-IF(($M$267-$M$270)&gt;'Discount Structure'!$A$4,$H$271,0)),0)</f>
        <v>0</v>
      </c>
      <c r="P152" s="27" t="str">
        <f t="shared" si="8"/>
        <v/>
      </c>
      <c r="Q152" s="115"/>
    </row>
    <row r="153" spans="1:17" ht="30" hidden="1" customHeight="1" outlineLevel="3" thickBot="1">
      <c r="A153" s="28"/>
      <c r="B153" s="149"/>
      <c r="C153" s="149"/>
      <c r="D153" s="149"/>
      <c r="E153" s="149"/>
      <c r="F153" s="149"/>
      <c r="G153" s="149"/>
      <c r="H153" s="149"/>
      <c r="I153" s="149"/>
      <c r="J153" s="151"/>
      <c r="K153" s="149"/>
      <c r="L153" s="84" t="str">
        <f t="shared" si="6"/>
        <v/>
      </c>
      <c r="M153" s="27" t="str">
        <f t="shared" si="7"/>
        <v/>
      </c>
      <c r="N153" s="26"/>
      <c r="O153" s="27">
        <f>IFERROR($J153*(1-IF(I153="Yes",$H$270,0))*(1-IF(($M$267-$M$270)&gt;'Discount Structure'!$A$4,$H$271,0)),0)</f>
        <v>0</v>
      </c>
      <c r="P153" s="27" t="str">
        <f t="shared" si="8"/>
        <v/>
      </c>
      <c r="Q153" s="115"/>
    </row>
    <row r="154" spans="1:17" ht="30" hidden="1" customHeight="1" outlineLevel="3" thickBot="1">
      <c r="A154" s="28"/>
      <c r="B154" s="149"/>
      <c r="C154" s="149"/>
      <c r="D154" s="149"/>
      <c r="E154" s="149"/>
      <c r="F154" s="149"/>
      <c r="G154" s="149"/>
      <c r="H154" s="149"/>
      <c r="I154" s="149"/>
      <c r="J154" s="151"/>
      <c r="K154" s="149"/>
      <c r="L154" s="84" t="str">
        <f t="shared" si="6"/>
        <v/>
      </c>
      <c r="M154" s="27" t="str">
        <f t="shared" si="7"/>
        <v/>
      </c>
      <c r="N154" s="26"/>
      <c r="O154" s="27">
        <f>IFERROR($J154*(1-IF(I154="Yes",$H$270,0))*(1-IF(($M$267-$M$270)&gt;'Discount Structure'!$A$4,$H$271,0)),0)</f>
        <v>0</v>
      </c>
      <c r="P154" s="27" t="str">
        <f t="shared" si="8"/>
        <v/>
      </c>
      <c r="Q154" s="115"/>
    </row>
    <row r="155" spans="1:17" ht="30" hidden="1" customHeight="1" outlineLevel="3" thickBot="1">
      <c r="A155" s="28"/>
      <c r="B155" s="149"/>
      <c r="C155" s="149"/>
      <c r="D155" s="149"/>
      <c r="E155" s="149"/>
      <c r="F155" s="149"/>
      <c r="G155" s="149"/>
      <c r="H155" s="149"/>
      <c r="I155" s="149"/>
      <c r="J155" s="151"/>
      <c r="K155" s="149"/>
      <c r="L155" s="84" t="str">
        <f t="shared" si="6"/>
        <v/>
      </c>
      <c r="M155" s="27" t="str">
        <f t="shared" si="7"/>
        <v/>
      </c>
      <c r="N155" s="26"/>
      <c r="O155" s="27">
        <f>IFERROR($J155*(1-IF(I155="Yes",$H$270,0))*(1-IF(($M$267-$M$270)&gt;'Discount Structure'!$A$4,$H$271,0)),0)</f>
        <v>0</v>
      </c>
      <c r="P155" s="27" t="str">
        <f t="shared" si="8"/>
        <v/>
      </c>
      <c r="Q155" s="115"/>
    </row>
    <row r="156" spans="1:17" ht="30" hidden="1" customHeight="1" outlineLevel="3" thickBot="1">
      <c r="A156" s="28"/>
      <c r="B156" s="149"/>
      <c r="C156" s="149"/>
      <c r="D156" s="149"/>
      <c r="E156" s="149"/>
      <c r="F156" s="149"/>
      <c r="G156" s="149"/>
      <c r="H156" s="149"/>
      <c r="I156" s="149"/>
      <c r="J156" s="151"/>
      <c r="K156" s="149"/>
      <c r="L156" s="84" t="str">
        <f t="shared" si="6"/>
        <v/>
      </c>
      <c r="M156" s="27" t="str">
        <f t="shared" si="7"/>
        <v/>
      </c>
      <c r="N156" s="26"/>
      <c r="O156" s="27">
        <f>IFERROR($J156*(1-IF(I156="Yes",$H$270,0))*(1-IF(($M$267-$M$270)&gt;'Discount Structure'!$A$4,$H$271,0)),0)</f>
        <v>0</v>
      </c>
      <c r="P156" s="27" t="str">
        <f t="shared" si="8"/>
        <v/>
      </c>
      <c r="Q156" s="115"/>
    </row>
    <row r="157" spans="1:17" ht="30" hidden="1" customHeight="1" outlineLevel="3" thickBot="1">
      <c r="A157" s="28"/>
      <c r="B157" s="149"/>
      <c r="C157" s="149"/>
      <c r="D157" s="149"/>
      <c r="E157" s="149"/>
      <c r="F157" s="149"/>
      <c r="G157" s="149"/>
      <c r="H157" s="149"/>
      <c r="I157" s="149"/>
      <c r="J157" s="151"/>
      <c r="K157" s="149"/>
      <c r="L157" s="84" t="str">
        <f t="shared" si="6"/>
        <v/>
      </c>
      <c r="M157" s="27" t="str">
        <f t="shared" si="7"/>
        <v/>
      </c>
      <c r="N157" s="26"/>
      <c r="O157" s="27">
        <f>IFERROR($J157*(1-IF(I157="Yes",$H$270,0))*(1-IF(($M$267-$M$270)&gt;'Discount Structure'!$A$4,$H$271,0)),0)</f>
        <v>0</v>
      </c>
      <c r="P157" s="27" t="str">
        <f t="shared" si="8"/>
        <v/>
      </c>
      <c r="Q157" s="115"/>
    </row>
    <row r="158" spans="1:17" ht="30" hidden="1" customHeight="1" outlineLevel="3" thickBot="1">
      <c r="A158" s="28"/>
      <c r="B158" s="149"/>
      <c r="C158" s="149"/>
      <c r="D158" s="149"/>
      <c r="E158" s="149"/>
      <c r="F158" s="149"/>
      <c r="G158" s="149"/>
      <c r="H158" s="149"/>
      <c r="I158" s="149"/>
      <c r="J158" s="151"/>
      <c r="K158" s="149"/>
      <c r="L158" s="84" t="str">
        <f t="shared" si="6"/>
        <v/>
      </c>
      <c r="M158" s="27" t="str">
        <f t="shared" si="7"/>
        <v/>
      </c>
      <c r="N158" s="26"/>
      <c r="O158" s="27">
        <f>IFERROR($J158*(1-IF(I158="Yes",$H$270,0))*(1-IF(($M$267-$M$270)&gt;'Discount Structure'!$A$4,$H$271,0)),0)</f>
        <v>0</v>
      </c>
      <c r="P158" s="27" t="str">
        <f t="shared" si="8"/>
        <v/>
      </c>
      <c r="Q158" s="115"/>
    </row>
    <row r="159" spans="1:17" ht="30" hidden="1" customHeight="1" outlineLevel="3" thickBot="1">
      <c r="A159" s="28"/>
      <c r="B159" s="149"/>
      <c r="C159" s="149"/>
      <c r="D159" s="149"/>
      <c r="E159" s="149"/>
      <c r="F159" s="149"/>
      <c r="G159" s="149"/>
      <c r="H159" s="149"/>
      <c r="I159" s="149"/>
      <c r="J159" s="151"/>
      <c r="K159" s="149"/>
      <c r="L159" s="84" t="str">
        <f t="shared" si="6"/>
        <v/>
      </c>
      <c r="M159" s="27" t="str">
        <f t="shared" si="7"/>
        <v/>
      </c>
      <c r="N159" s="26"/>
      <c r="O159" s="27">
        <f>IFERROR($J159*(1-IF(I159="Yes",$H$270,0))*(1-IF(($M$267-$M$270)&gt;'Discount Structure'!$A$4,$H$271,0)),0)</f>
        <v>0</v>
      </c>
      <c r="P159" s="27" t="str">
        <f t="shared" si="8"/>
        <v/>
      </c>
      <c r="Q159" s="115"/>
    </row>
    <row r="160" spans="1:17" ht="30" hidden="1" customHeight="1" outlineLevel="3" thickBot="1">
      <c r="A160" s="28"/>
      <c r="B160" s="149"/>
      <c r="C160" s="149"/>
      <c r="D160" s="149"/>
      <c r="E160" s="149"/>
      <c r="F160" s="149"/>
      <c r="G160" s="149"/>
      <c r="H160" s="149"/>
      <c r="I160" s="149"/>
      <c r="J160" s="151"/>
      <c r="K160" s="149"/>
      <c r="L160" s="84" t="str">
        <f t="shared" si="6"/>
        <v/>
      </c>
      <c r="M160" s="27" t="str">
        <f t="shared" si="7"/>
        <v/>
      </c>
      <c r="N160" s="26"/>
      <c r="O160" s="27">
        <f>IFERROR($J160*(1-IF(I160="Yes",$H$270,0))*(1-IF(($M$267-$M$270)&gt;'Discount Structure'!$A$4,$H$271,0)),0)</f>
        <v>0</v>
      </c>
      <c r="P160" s="27" t="str">
        <f t="shared" si="8"/>
        <v/>
      </c>
      <c r="Q160" s="115"/>
    </row>
    <row r="161" spans="1:17" ht="30" hidden="1" customHeight="1" outlineLevel="3" thickBot="1">
      <c r="A161" s="28"/>
      <c r="B161" s="149"/>
      <c r="C161" s="149"/>
      <c r="D161" s="149"/>
      <c r="E161" s="149"/>
      <c r="F161" s="149"/>
      <c r="G161" s="149"/>
      <c r="H161" s="149"/>
      <c r="I161" s="149"/>
      <c r="J161" s="151"/>
      <c r="K161" s="149"/>
      <c r="L161" s="84" t="str">
        <f t="shared" si="6"/>
        <v/>
      </c>
      <c r="M161" s="27" t="str">
        <f t="shared" si="7"/>
        <v/>
      </c>
      <c r="N161" s="26"/>
      <c r="O161" s="27">
        <f>IFERROR($J161*(1-IF(I161="Yes",$H$270,0))*(1-IF(($M$267-$M$270)&gt;'Discount Structure'!$A$4,$H$271,0)),0)</f>
        <v>0</v>
      </c>
      <c r="P161" s="27" t="str">
        <f t="shared" si="8"/>
        <v/>
      </c>
      <c r="Q161" s="115"/>
    </row>
    <row r="162" spans="1:17" ht="30" hidden="1" customHeight="1" outlineLevel="3" thickBot="1">
      <c r="A162" s="28"/>
      <c r="B162" s="149"/>
      <c r="C162" s="149"/>
      <c r="D162" s="149"/>
      <c r="E162" s="149"/>
      <c r="F162" s="149"/>
      <c r="G162" s="149"/>
      <c r="H162" s="149"/>
      <c r="I162" s="149"/>
      <c r="J162" s="151"/>
      <c r="K162" s="149"/>
      <c r="L162" s="84" t="str">
        <f t="shared" si="6"/>
        <v/>
      </c>
      <c r="M162" s="27" t="str">
        <f t="shared" si="7"/>
        <v/>
      </c>
      <c r="N162" s="26"/>
      <c r="O162" s="27">
        <f>IFERROR($J162*(1-IF(I162="Yes",$H$270,0))*(1-IF(($M$267-$M$270)&gt;'Discount Structure'!$A$4,$H$271,0)),0)</f>
        <v>0</v>
      </c>
      <c r="P162" s="27" t="str">
        <f t="shared" si="8"/>
        <v/>
      </c>
      <c r="Q162" s="115"/>
    </row>
    <row r="163" spans="1:17" ht="30" hidden="1" customHeight="1" outlineLevel="3" thickBot="1">
      <c r="A163" s="28"/>
      <c r="B163" s="149"/>
      <c r="C163" s="149"/>
      <c r="D163" s="149"/>
      <c r="E163" s="149"/>
      <c r="F163" s="149"/>
      <c r="G163" s="149"/>
      <c r="H163" s="149"/>
      <c r="I163" s="149"/>
      <c r="J163" s="151"/>
      <c r="K163" s="149"/>
      <c r="L163" s="84" t="str">
        <f t="shared" si="6"/>
        <v/>
      </c>
      <c r="M163" s="27" t="str">
        <f t="shared" si="7"/>
        <v/>
      </c>
      <c r="N163" s="26"/>
      <c r="O163" s="27">
        <f>IFERROR($J163*(1-IF(I163="Yes",$H$270,0))*(1-IF(($M$267-$M$270)&gt;'Discount Structure'!$A$4,$H$271,0)),0)</f>
        <v>0</v>
      </c>
      <c r="P163" s="27" t="str">
        <f t="shared" si="8"/>
        <v/>
      </c>
      <c r="Q163" s="115"/>
    </row>
    <row r="164" spans="1:17" ht="30" hidden="1" customHeight="1" outlineLevel="3" thickBot="1">
      <c r="A164" s="28"/>
      <c r="B164" s="149"/>
      <c r="C164" s="149"/>
      <c r="D164" s="149"/>
      <c r="E164" s="149"/>
      <c r="F164" s="149"/>
      <c r="G164" s="149"/>
      <c r="H164" s="149"/>
      <c r="I164" s="149"/>
      <c r="J164" s="151"/>
      <c r="K164" s="149"/>
      <c r="L164" s="84" t="str">
        <f t="shared" si="6"/>
        <v/>
      </c>
      <c r="M164" s="27" t="str">
        <f t="shared" si="7"/>
        <v/>
      </c>
      <c r="N164" s="26"/>
      <c r="O164" s="27">
        <f>IFERROR($J164*(1-IF(I164="Yes",$H$270,0))*(1-IF(($M$267-$M$270)&gt;'Discount Structure'!$A$4,$H$271,0)),0)</f>
        <v>0</v>
      </c>
      <c r="P164" s="27" t="str">
        <f t="shared" si="8"/>
        <v/>
      </c>
      <c r="Q164" s="115"/>
    </row>
    <row r="165" spans="1:17" ht="30" hidden="1" customHeight="1" outlineLevel="3" thickBot="1">
      <c r="A165" s="28"/>
      <c r="B165" s="149"/>
      <c r="C165" s="149"/>
      <c r="D165" s="149"/>
      <c r="E165" s="149"/>
      <c r="F165" s="149"/>
      <c r="G165" s="149"/>
      <c r="H165" s="149"/>
      <c r="I165" s="149"/>
      <c r="J165" s="151"/>
      <c r="K165" s="149"/>
      <c r="L165" s="84" t="str">
        <f t="shared" si="6"/>
        <v/>
      </c>
      <c r="M165" s="27" t="str">
        <f t="shared" si="7"/>
        <v/>
      </c>
      <c r="N165" s="26"/>
      <c r="O165" s="27">
        <f>IFERROR($J165*(1-IF(I165="Yes",$H$270,0))*(1-IF(($M$267-$M$270)&gt;'Discount Structure'!$A$4,$H$271,0)),0)</f>
        <v>0</v>
      </c>
      <c r="P165" s="27" t="str">
        <f t="shared" si="8"/>
        <v/>
      </c>
      <c r="Q165" s="115"/>
    </row>
    <row r="166" spans="1:17" ht="30" hidden="1" customHeight="1" outlineLevel="3" thickBot="1">
      <c r="A166" s="28"/>
      <c r="B166" s="149"/>
      <c r="C166" s="149"/>
      <c r="D166" s="149"/>
      <c r="E166" s="149"/>
      <c r="F166" s="149"/>
      <c r="G166" s="149"/>
      <c r="H166" s="149"/>
      <c r="I166" s="149"/>
      <c r="J166" s="151"/>
      <c r="K166" s="149"/>
      <c r="L166" s="84" t="str">
        <f t="shared" si="6"/>
        <v/>
      </c>
      <c r="M166" s="27" t="str">
        <f t="shared" si="7"/>
        <v/>
      </c>
      <c r="N166" s="26"/>
      <c r="O166" s="27">
        <f>IFERROR($J166*(1-IF(I166="Yes",$H$270,0))*(1-IF(($M$267-$M$270)&gt;'Discount Structure'!$A$4,$H$271,0)),0)</f>
        <v>0</v>
      </c>
      <c r="P166" s="27" t="str">
        <f t="shared" si="8"/>
        <v/>
      </c>
      <c r="Q166" s="115"/>
    </row>
    <row r="167" spans="1:17" ht="30" hidden="1" customHeight="1" outlineLevel="4" thickBot="1">
      <c r="A167" s="28"/>
      <c r="B167" s="149"/>
      <c r="C167" s="149"/>
      <c r="D167" s="149"/>
      <c r="E167" s="149"/>
      <c r="F167" s="149"/>
      <c r="G167" s="149"/>
      <c r="H167" s="149"/>
      <c r="I167" s="149"/>
      <c r="J167" s="151"/>
      <c r="K167" s="149"/>
      <c r="L167" s="84" t="str">
        <f t="shared" si="6"/>
        <v/>
      </c>
      <c r="M167" s="27" t="str">
        <f t="shared" si="7"/>
        <v/>
      </c>
      <c r="N167" s="26"/>
      <c r="O167" s="27">
        <f>IFERROR($J167*(1-IF(I167="Yes",$H$270,0))*(1-IF(($M$267-$M$270)&gt;'Discount Structure'!$A$4,$H$271,0)),0)</f>
        <v>0</v>
      </c>
      <c r="P167" s="27" t="str">
        <f t="shared" si="8"/>
        <v/>
      </c>
      <c r="Q167" s="115"/>
    </row>
    <row r="168" spans="1:17" ht="30" hidden="1" customHeight="1" outlineLevel="4" thickBot="1">
      <c r="A168" s="28"/>
      <c r="B168" s="149"/>
      <c r="C168" s="149"/>
      <c r="D168" s="149"/>
      <c r="E168" s="149"/>
      <c r="F168" s="149"/>
      <c r="G168" s="149"/>
      <c r="H168" s="149"/>
      <c r="I168" s="149"/>
      <c r="J168" s="151"/>
      <c r="K168" s="149"/>
      <c r="L168" s="84" t="str">
        <f t="shared" si="6"/>
        <v/>
      </c>
      <c r="M168" s="27" t="str">
        <f t="shared" si="7"/>
        <v/>
      </c>
      <c r="N168" s="26"/>
      <c r="O168" s="27">
        <f>IFERROR($J168*(1-IF(I168="Yes",$H$270,0))*(1-IF(($M$267-$M$270)&gt;'Discount Structure'!$A$4,$H$271,0)),0)</f>
        <v>0</v>
      </c>
      <c r="P168" s="27" t="str">
        <f t="shared" si="8"/>
        <v/>
      </c>
      <c r="Q168" s="115"/>
    </row>
    <row r="169" spans="1:17" ht="30" hidden="1" customHeight="1" outlineLevel="4" thickBot="1">
      <c r="A169" s="28"/>
      <c r="B169" s="149"/>
      <c r="C169" s="149"/>
      <c r="D169" s="149"/>
      <c r="E169" s="149"/>
      <c r="F169" s="149"/>
      <c r="G169" s="149"/>
      <c r="H169" s="149"/>
      <c r="I169" s="149"/>
      <c r="J169" s="151"/>
      <c r="K169" s="149"/>
      <c r="L169" s="84" t="str">
        <f t="shared" si="6"/>
        <v/>
      </c>
      <c r="M169" s="27" t="str">
        <f t="shared" si="7"/>
        <v/>
      </c>
      <c r="N169" s="26"/>
      <c r="O169" s="27">
        <f>IFERROR($J169*(1-IF(I169="Yes",$H$270,0))*(1-IF(($M$267-$M$270)&gt;'Discount Structure'!$A$4,$H$271,0)),0)</f>
        <v>0</v>
      </c>
      <c r="P169" s="27" t="str">
        <f t="shared" si="8"/>
        <v/>
      </c>
      <c r="Q169" s="115"/>
    </row>
    <row r="170" spans="1:17" ht="30" hidden="1" customHeight="1" outlineLevel="4" thickBot="1">
      <c r="A170" s="28"/>
      <c r="B170" s="149"/>
      <c r="C170" s="149"/>
      <c r="D170" s="149"/>
      <c r="E170" s="149"/>
      <c r="F170" s="149"/>
      <c r="G170" s="149"/>
      <c r="H170" s="149"/>
      <c r="I170" s="149"/>
      <c r="J170" s="151"/>
      <c r="K170" s="149"/>
      <c r="L170" s="84" t="str">
        <f t="shared" si="6"/>
        <v/>
      </c>
      <c r="M170" s="27" t="str">
        <f t="shared" si="7"/>
        <v/>
      </c>
      <c r="N170" s="26"/>
      <c r="O170" s="27">
        <f>IFERROR($J170*(1-IF(I170="Yes",$H$270,0))*(1-IF(($M$267-$M$270)&gt;'Discount Structure'!$A$4,$H$271,0)),0)</f>
        <v>0</v>
      </c>
      <c r="P170" s="27" t="str">
        <f t="shared" si="8"/>
        <v/>
      </c>
      <c r="Q170" s="115"/>
    </row>
    <row r="171" spans="1:17" ht="30" hidden="1" customHeight="1" outlineLevel="4" thickBot="1">
      <c r="A171" s="28"/>
      <c r="B171" s="149"/>
      <c r="C171" s="149"/>
      <c r="D171" s="149"/>
      <c r="E171" s="149"/>
      <c r="F171" s="149"/>
      <c r="G171" s="149"/>
      <c r="H171" s="149"/>
      <c r="I171" s="149"/>
      <c r="J171" s="151"/>
      <c r="K171" s="149"/>
      <c r="L171" s="84" t="str">
        <f t="shared" si="6"/>
        <v/>
      </c>
      <c r="M171" s="27" t="str">
        <f t="shared" si="7"/>
        <v/>
      </c>
      <c r="N171" s="26"/>
      <c r="O171" s="27">
        <f>IFERROR($J171*(1-IF(I171="Yes",$H$270,0))*(1-IF(($M$267-$M$270)&gt;'Discount Structure'!$A$4,$H$271,0)),0)</f>
        <v>0</v>
      </c>
      <c r="P171" s="27" t="str">
        <f t="shared" si="8"/>
        <v/>
      </c>
      <c r="Q171" s="115"/>
    </row>
    <row r="172" spans="1:17" ht="30" hidden="1" customHeight="1" outlineLevel="4" thickBot="1">
      <c r="A172" s="28"/>
      <c r="B172" s="149"/>
      <c r="C172" s="149"/>
      <c r="D172" s="149"/>
      <c r="E172" s="149"/>
      <c r="F172" s="149"/>
      <c r="G172" s="149"/>
      <c r="H172" s="149"/>
      <c r="I172" s="149"/>
      <c r="J172" s="151"/>
      <c r="K172" s="149"/>
      <c r="L172" s="84" t="str">
        <f t="shared" si="6"/>
        <v/>
      </c>
      <c r="M172" s="27" t="str">
        <f t="shared" si="7"/>
        <v/>
      </c>
      <c r="N172" s="26"/>
      <c r="O172" s="27">
        <f>IFERROR($J172*(1-IF(I172="Yes",$H$270,0))*(1-IF(($M$267-$M$270)&gt;'Discount Structure'!$A$4,$H$271,0)),0)</f>
        <v>0</v>
      </c>
      <c r="P172" s="27" t="str">
        <f t="shared" si="8"/>
        <v/>
      </c>
      <c r="Q172" s="115"/>
    </row>
    <row r="173" spans="1:17" ht="30" hidden="1" customHeight="1" outlineLevel="4" thickBot="1">
      <c r="A173" s="28"/>
      <c r="B173" s="149"/>
      <c r="C173" s="149"/>
      <c r="D173" s="149"/>
      <c r="E173" s="149"/>
      <c r="F173" s="149"/>
      <c r="G173" s="149"/>
      <c r="H173" s="149"/>
      <c r="I173" s="149"/>
      <c r="J173" s="151"/>
      <c r="K173" s="149"/>
      <c r="L173" s="84" t="str">
        <f t="shared" si="6"/>
        <v/>
      </c>
      <c r="M173" s="27" t="str">
        <f t="shared" si="7"/>
        <v/>
      </c>
      <c r="N173" s="26"/>
      <c r="O173" s="27">
        <f>IFERROR($J173*(1-IF(I173="Yes",$H$270,0))*(1-IF(($M$267-$M$270)&gt;'Discount Structure'!$A$4,$H$271,0)),0)</f>
        <v>0</v>
      </c>
      <c r="P173" s="27" t="str">
        <f t="shared" si="8"/>
        <v/>
      </c>
      <c r="Q173" s="115"/>
    </row>
    <row r="174" spans="1:17" ht="30" hidden="1" customHeight="1" outlineLevel="4" thickBot="1">
      <c r="A174" s="28"/>
      <c r="B174" s="149"/>
      <c r="C174" s="149"/>
      <c r="D174" s="149"/>
      <c r="E174" s="149"/>
      <c r="F174" s="149"/>
      <c r="G174" s="149"/>
      <c r="H174" s="149"/>
      <c r="I174" s="149"/>
      <c r="J174" s="151"/>
      <c r="K174" s="149"/>
      <c r="L174" s="84" t="str">
        <f t="shared" si="6"/>
        <v/>
      </c>
      <c r="M174" s="27" t="str">
        <f t="shared" si="7"/>
        <v/>
      </c>
      <c r="N174" s="26"/>
      <c r="O174" s="27">
        <f>IFERROR($J174*(1-IF(I174="Yes",$H$270,0))*(1-IF(($M$267-$M$270)&gt;'Discount Structure'!$A$4,$H$271,0)),0)</f>
        <v>0</v>
      </c>
      <c r="P174" s="27" t="str">
        <f t="shared" si="8"/>
        <v/>
      </c>
      <c r="Q174" s="115"/>
    </row>
    <row r="175" spans="1:17" ht="30" hidden="1" customHeight="1" outlineLevel="4" thickBot="1">
      <c r="A175" s="28"/>
      <c r="B175" s="149"/>
      <c r="C175" s="149"/>
      <c r="D175" s="149"/>
      <c r="E175" s="149"/>
      <c r="F175" s="149"/>
      <c r="G175" s="149"/>
      <c r="H175" s="149"/>
      <c r="I175" s="149"/>
      <c r="J175" s="151"/>
      <c r="K175" s="149"/>
      <c r="L175" s="84" t="str">
        <f t="shared" si="6"/>
        <v/>
      </c>
      <c r="M175" s="27" t="str">
        <f t="shared" si="7"/>
        <v/>
      </c>
      <c r="N175" s="26"/>
      <c r="O175" s="27">
        <f>IFERROR($J175*(1-IF(I175="Yes",$H$270,0))*(1-IF(($M$267-$M$270)&gt;'Discount Structure'!$A$4,$H$271,0)),0)</f>
        <v>0</v>
      </c>
      <c r="P175" s="27" t="str">
        <f t="shared" si="8"/>
        <v/>
      </c>
      <c r="Q175" s="115"/>
    </row>
    <row r="176" spans="1:17" ht="30" hidden="1" customHeight="1" outlineLevel="4" thickBot="1">
      <c r="A176" s="28"/>
      <c r="B176" s="149"/>
      <c r="C176" s="149"/>
      <c r="D176" s="149"/>
      <c r="E176" s="149"/>
      <c r="F176" s="149"/>
      <c r="G176" s="149"/>
      <c r="H176" s="149"/>
      <c r="I176" s="149"/>
      <c r="J176" s="151"/>
      <c r="K176" s="149"/>
      <c r="L176" s="84" t="str">
        <f t="shared" si="6"/>
        <v/>
      </c>
      <c r="M176" s="27" t="str">
        <f t="shared" si="7"/>
        <v/>
      </c>
      <c r="N176" s="26"/>
      <c r="O176" s="27">
        <f>IFERROR($J176*(1-IF(I176="Yes",$H$270,0))*(1-IF(($M$267-$M$270)&gt;'Discount Structure'!$A$4,$H$271,0)),0)</f>
        <v>0</v>
      </c>
      <c r="P176" s="27" t="str">
        <f t="shared" si="8"/>
        <v/>
      </c>
      <c r="Q176" s="115"/>
    </row>
    <row r="177" spans="1:17" ht="30" hidden="1" customHeight="1" outlineLevel="4" thickBot="1">
      <c r="A177" s="28"/>
      <c r="B177" s="149"/>
      <c r="C177" s="149"/>
      <c r="D177" s="149"/>
      <c r="E177" s="149"/>
      <c r="F177" s="149"/>
      <c r="G177" s="149"/>
      <c r="H177" s="149"/>
      <c r="I177" s="149"/>
      <c r="J177" s="151"/>
      <c r="K177" s="149"/>
      <c r="L177" s="84" t="str">
        <f t="shared" si="6"/>
        <v/>
      </c>
      <c r="M177" s="27" t="str">
        <f t="shared" si="7"/>
        <v/>
      </c>
      <c r="N177" s="26"/>
      <c r="O177" s="27">
        <f>IFERROR($J177*(1-IF(I177="Yes",$H$270,0))*(1-IF(($M$267-$M$270)&gt;'Discount Structure'!$A$4,$H$271,0)),0)</f>
        <v>0</v>
      </c>
      <c r="P177" s="27" t="str">
        <f t="shared" si="8"/>
        <v/>
      </c>
      <c r="Q177" s="115"/>
    </row>
    <row r="178" spans="1:17" ht="30" hidden="1" customHeight="1" outlineLevel="4" thickBot="1">
      <c r="A178" s="28"/>
      <c r="B178" s="149"/>
      <c r="C178" s="149"/>
      <c r="D178" s="149"/>
      <c r="E178" s="149"/>
      <c r="F178" s="149"/>
      <c r="G178" s="149"/>
      <c r="H178" s="149"/>
      <c r="I178" s="149"/>
      <c r="J178" s="151"/>
      <c r="K178" s="149"/>
      <c r="L178" s="84" t="str">
        <f t="shared" si="6"/>
        <v/>
      </c>
      <c r="M178" s="27" t="str">
        <f t="shared" si="7"/>
        <v/>
      </c>
      <c r="N178" s="26"/>
      <c r="O178" s="27">
        <f>IFERROR($J178*(1-IF(I178="Yes",$H$270,0))*(1-IF(($M$267-$M$270)&gt;'Discount Structure'!$A$4,$H$271,0)),0)</f>
        <v>0</v>
      </c>
      <c r="P178" s="27" t="str">
        <f t="shared" si="8"/>
        <v/>
      </c>
      <c r="Q178" s="115"/>
    </row>
    <row r="179" spans="1:17" ht="30" hidden="1" customHeight="1" outlineLevel="4" thickBot="1">
      <c r="A179" s="28"/>
      <c r="B179" s="149"/>
      <c r="C179" s="149"/>
      <c r="D179" s="149"/>
      <c r="E179" s="149"/>
      <c r="F179" s="149"/>
      <c r="G179" s="149"/>
      <c r="H179" s="149"/>
      <c r="I179" s="149"/>
      <c r="J179" s="151"/>
      <c r="K179" s="149"/>
      <c r="L179" s="84" t="str">
        <f t="shared" si="6"/>
        <v/>
      </c>
      <c r="M179" s="27" t="str">
        <f t="shared" si="7"/>
        <v/>
      </c>
      <c r="N179" s="26"/>
      <c r="O179" s="27">
        <f>IFERROR($J179*(1-IF(I179="Yes",$H$270,0))*(1-IF(($M$267-$M$270)&gt;'Discount Structure'!$A$4,$H$271,0)),0)</f>
        <v>0</v>
      </c>
      <c r="P179" s="27" t="str">
        <f t="shared" si="8"/>
        <v/>
      </c>
      <c r="Q179" s="115"/>
    </row>
    <row r="180" spans="1:17" ht="30" hidden="1" customHeight="1" outlineLevel="4" thickBot="1">
      <c r="A180" s="28"/>
      <c r="B180" s="149"/>
      <c r="C180" s="149"/>
      <c r="D180" s="149"/>
      <c r="E180" s="149"/>
      <c r="F180" s="149"/>
      <c r="G180" s="149"/>
      <c r="H180" s="149"/>
      <c r="I180" s="149"/>
      <c r="J180" s="151"/>
      <c r="K180" s="149"/>
      <c r="L180" s="84" t="str">
        <f t="shared" si="6"/>
        <v/>
      </c>
      <c r="M180" s="27" t="str">
        <f t="shared" si="7"/>
        <v/>
      </c>
      <c r="N180" s="26"/>
      <c r="O180" s="27">
        <f>IFERROR($J180*(1-IF(I180="Yes",$H$270,0))*(1-IF(($M$267-$M$270)&gt;'Discount Structure'!$A$4,$H$271,0)),0)</f>
        <v>0</v>
      </c>
      <c r="P180" s="27" t="str">
        <f t="shared" si="8"/>
        <v/>
      </c>
      <c r="Q180" s="115"/>
    </row>
    <row r="181" spans="1:17" ht="30" hidden="1" customHeight="1" outlineLevel="4" thickBot="1">
      <c r="A181" s="28"/>
      <c r="B181" s="149"/>
      <c r="C181" s="149"/>
      <c r="D181" s="149"/>
      <c r="E181" s="149"/>
      <c r="F181" s="149"/>
      <c r="G181" s="149"/>
      <c r="H181" s="149"/>
      <c r="I181" s="149"/>
      <c r="J181" s="151"/>
      <c r="K181" s="149"/>
      <c r="L181" s="84" t="str">
        <f t="shared" si="6"/>
        <v/>
      </c>
      <c r="M181" s="27" t="str">
        <f t="shared" si="7"/>
        <v/>
      </c>
      <c r="N181" s="26"/>
      <c r="O181" s="27">
        <f>IFERROR($J181*(1-IF(I181="Yes",$H$270,0))*(1-IF(($M$267-$M$270)&gt;'Discount Structure'!$A$4,$H$271,0)),0)</f>
        <v>0</v>
      </c>
      <c r="P181" s="27" t="str">
        <f t="shared" si="8"/>
        <v/>
      </c>
      <c r="Q181" s="115"/>
    </row>
    <row r="182" spans="1:17" ht="30" hidden="1" customHeight="1" outlineLevel="4" thickBot="1">
      <c r="A182" s="28"/>
      <c r="B182" s="149"/>
      <c r="C182" s="149"/>
      <c r="D182" s="149"/>
      <c r="E182" s="149"/>
      <c r="F182" s="149"/>
      <c r="G182" s="149"/>
      <c r="H182" s="149"/>
      <c r="I182" s="149"/>
      <c r="J182" s="151"/>
      <c r="K182" s="149"/>
      <c r="L182" s="84" t="str">
        <f t="shared" si="6"/>
        <v/>
      </c>
      <c r="M182" s="27" t="str">
        <f t="shared" si="7"/>
        <v/>
      </c>
      <c r="N182" s="26"/>
      <c r="O182" s="27">
        <f>IFERROR($J182*(1-IF(I182="Yes",$H$270,0))*(1-IF(($M$267-$M$270)&gt;'Discount Structure'!$A$4,$H$271,0)),0)</f>
        <v>0</v>
      </c>
      <c r="P182" s="27" t="str">
        <f t="shared" si="8"/>
        <v/>
      </c>
      <c r="Q182" s="115"/>
    </row>
    <row r="183" spans="1:17" ht="30" hidden="1" customHeight="1" outlineLevel="4" thickBot="1">
      <c r="A183" s="28"/>
      <c r="B183" s="149"/>
      <c r="C183" s="149"/>
      <c r="D183" s="149"/>
      <c r="E183" s="149"/>
      <c r="F183" s="149"/>
      <c r="G183" s="149"/>
      <c r="H183" s="149"/>
      <c r="I183" s="149"/>
      <c r="J183" s="151"/>
      <c r="K183" s="149"/>
      <c r="L183" s="84" t="str">
        <f t="shared" si="6"/>
        <v/>
      </c>
      <c r="M183" s="27" t="str">
        <f t="shared" si="7"/>
        <v/>
      </c>
      <c r="N183" s="26"/>
      <c r="O183" s="27">
        <f>IFERROR($J183*(1-IF(I183="Yes",$H$270,0))*(1-IF(($M$267-$M$270)&gt;'Discount Structure'!$A$4,$H$271,0)),0)</f>
        <v>0</v>
      </c>
      <c r="P183" s="27" t="str">
        <f t="shared" si="8"/>
        <v/>
      </c>
      <c r="Q183" s="115"/>
    </row>
    <row r="184" spans="1:17" ht="30" hidden="1" customHeight="1" outlineLevel="4" thickBot="1">
      <c r="A184" s="28"/>
      <c r="B184" s="149"/>
      <c r="C184" s="149"/>
      <c r="D184" s="149"/>
      <c r="E184" s="149"/>
      <c r="F184" s="149"/>
      <c r="G184" s="149"/>
      <c r="H184" s="149"/>
      <c r="I184" s="149"/>
      <c r="J184" s="151"/>
      <c r="K184" s="149"/>
      <c r="L184" s="84" t="str">
        <f t="shared" si="6"/>
        <v/>
      </c>
      <c r="M184" s="27" t="str">
        <f t="shared" si="7"/>
        <v/>
      </c>
      <c r="N184" s="26"/>
      <c r="O184" s="27">
        <f>IFERROR($J184*(1-IF(I184="Yes",$H$270,0))*(1-IF(($M$267-$M$270)&gt;'Discount Structure'!$A$4,$H$271,0)),0)</f>
        <v>0</v>
      </c>
      <c r="P184" s="27" t="str">
        <f t="shared" si="8"/>
        <v/>
      </c>
      <c r="Q184" s="115"/>
    </row>
    <row r="185" spans="1:17" ht="30" hidden="1" customHeight="1" outlineLevel="4" thickBot="1">
      <c r="A185" s="28"/>
      <c r="B185" s="149"/>
      <c r="C185" s="149"/>
      <c r="D185" s="149"/>
      <c r="E185" s="149"/>
      <c r="F185" s="149"/>
      <c r="G185" s="149"/>
      <c r="H185" s="149"/>
      <c r="I185" s="149"/>
      <c r="J185" s="151"/>
      <c r="K185" s="149"/>
      <c r="L185" s="84" t="str">
        <f t="shared" si="6"/>
        <v/>
      </c>
      <c r="M185" s="27" t="str">
        <f t="shared" si="7"/>
        <v/>
      </c>
      <c r="N185" s="26"/>
      <c r="O185" s="27">
        <f>IFERROR($J185*(1-IF(I185="Yes",$H$270,0))*(1-IF(($M$267-$M$270)&gt;'Discount Structure'!$A$4,$H$271,0)),0)</f>
        <v>0</v>
      </c>
      <c r="P185" s="27" t="str">
        <f t="shared" si="8"/>
        <v/>
      </c>
      <c r="Q185" s="115"/>
    </row>
    <row r="186" spans="1:17" ht="30" hidden="1" customHeight="1" outlineLevel="4" thickBot="1">
      <c r="A186" s="28"/>
      <c r="B186" s="149"/>
      <c r="C186" s="149"/>
      <c r="D186" s="149"/>
      <c r="E186" s="149"/>
      <c r="F186" s="149"/>
      <c r="G186" s="149"/>
      <c r="H186" s="149"/>
      <c r="I186" s="149"/>
      <c r="J186" s="151"/>
      <c r="K186" s="149"/>
      <c r="L186" s="84" t="str">
        <f t="shared" si="6"/>
        <v/>
      </c>
      <c r="M186" s="27" t="str">
        <f t="shared" si="7"/>
        <v/>
      </c>
      <c r="N186" s="26"/>
      <c r="O186" s="27">
        <f>IFERROR($J186*(1-IF(I186="Yes",$H$270,0))*(1-IF(($M$267-$M$270)&gt;'Discount Structure'!$A$4,$H$271,0)),0)</f>
        <v>0</v>
      </c>
      <c r="P186" s="27" t="str">
        <f t="shared" si="8"/>
        <v/>
      </c>
      <c r="Q186" s="115"/>
    </row>
    <row r="187" spans="1:17" ht="30" hidden="1" customHeight="1" outlineLevel="4" thickBot="1">
      <c r="A187" s="28"/>
      <c r="B187" s="149"/>
      <c r="C187" s="149"/>
      <c r="D187" s="149"/>
      <c r="E187" s="149"/>
      <c r="F187" s="149"/>
      <c r="G187" s="149"/>
      <c r="H187" s="149"/>
      <c r="I187" s="149"/>
      <c r="J187" s="151"/>
      <c r="K187" s="149"/>
      <c r="L187" s="84" t="str">
        <f t="shared" si="6"/>
        <v/>
      </c>
      <c r="M187" s="27" t="str">
        <f t="shared" si="7"/>
        <v/>
      </c>
      <c r="N187" s="26"/>
      <c r="O187" s="27">
        <f>IFERROR($J187*(1-IF(I187="Yes",$H$270,0))*(1-IF(($M$267-$M$270)&gt;'Discount Structure'!$A$4,$H$271,0)),0)</f>
        <v>0</v>
      </c>
      <c r="P187" s="27" t="str">
        <f t="shared" si="8"/>
        <v/>
      </c>
      <c r="Q187" s="115"/>
    </row>
    <row r="188" spans="1:17" ht="30" hidden="1" customHeight="1" outlineLevel="4" thickBot="1">
      <c r="A188" s="28"/>
      <c r="B188" s="149"/>
      <c r="C188" s="149"/>
      <c r="D188" s="149"/>
      <c r="E188" s="149"/>
      <c r="F188" s="149"/>
      <c r="G188" s="149"/>
      <c r="H188" s="149"/>
      <c r="I188" s="149"/>
      <c r="J188" s="151"/>
      <c r="K188" s="149"/>
      <c r="L188" s="84" t="str">
        <f t="shared" si="6"/>
        <v/>
      </c>
      <c r="M188" s="27" t="str">
        <f t="shared" si="7"/>
        <v/>
      </c>
      <c r="N188" s="26"/>
      <c r="O188" s="27">
        <f>IFERROR($J188*(1-IF(I188="Yes",$H$270,0))*(1-IF(($M$267-$M$270)&gt;'Discount Structure'!$A$4,$H$271,0)),0)</f>
        <v>0</v>
      </c>
      <c r="P188" s="27" t="str">
        <f t="shared" si="8"/>
        <v/>
      </c>
      <c r="Q188" s="115"/>
    </row>
    <row r="189" spans="1:17" ht="30" hidden="1" customHeight="1" outlineLevel="4" thickBot="1">
      <c r="A189" s="28"/>
      <c r="B189" s="149"/>
      <c r="C189" s="149"/>
      <c r="D189" s="149"/>
      <c r="E189" s="149"/>
      <c r="F189" s="149"/>
      <c r="G189" s="149"/>
      <c r="H189" s="149"/>
      <c r="I189" s="149"/>
      <c r="J189" s="151"/>
      <c r="K189" s="149"/>
      <c r="L189" s="84" t="str">
        <f t="shared" si="6"/>
        <v/>
      </c>
      <c r="M189" s="27" t="str">
        <f t="shared" si="7"/>
        <v/>
      </c>
      <c r="N189" s="26"/>
      <c r="O189" s="27">
        <f>IFERROR($J189*(1-IF(I189="Yes",$H$270,0))*(1-IF(($M$267-$M$270)&gt;'Discount Structure'!$A$4,$H$271,0)),0)</f>
        <v>0</v>
      </c>
      <c r="P189" s="27" t="str">
        <f t="shared" si="8"/>
        <v/>
      </c>
      <c r="Q189" s="115"/>
    </row>
    <row r="190" spans="1:17" ht="30" hidden="1" customHeight="1" outlineLevel="4" thickBot="1">
      <c r="A190" s="28"/>
      <c r="B190" s="149"/>
      <c r="C190" s="149"/>
      <c r="D190" s="149"/>
      <c r="E190" s="149"/>
      <c r="F190" s="149"/>
      <c r="G190" s="149"/>
      <c r="H190" s="149"/>
      <c r="I190" s="149"/>
      <c r="J190" s="151"/>
      <c r="K190" s="149"/>
      <c r="L190" s="84" t="str">
        <f t="shared" si="6"/>
        <v/>
      </c>
      <c r="M190" s="27" t="str">
        <f t="shared" si="7"/>
        <v/>
      </c>
      <c r="N190" s="26"/>
      <c r="O190" s="27">
        <f>IFERROR($J190*(1-IF(I190="Yes",$H$270,0))*(1-IF(($M$267-$M$270)&gt;'Discount Structure'!$A$4,$H$271,0)),0)</f>
        <v>0</v>
      </c>
      <c r="P190" s="27" t="str">
        <f t="shared" si="8"/>
        <v/>
      </c>
      <c r="Q190" s="115"/>
    </row>
    <row r="191" spans="1:17" ht="30" hidden="1" customHeight="1" outlineLevel="4" thickBot="1">
      <c r="A191" s="28"/>
      <c r="B191" s="149"/>
      <c r="C191" s="149"/>
      <c r="D191" s="149"/>
      <c r="E191" s="149"/>
      <c r="F191" s="149"/>
      <c r="G191" s="149"/>
      <c r="H191" s="149"/>
      <c r="I191" s="149"/>
      <c r="J191" s="151"/>
      <c r="K191" s="149"/>
      <c r="L191" s="84" t="str">
        <f t="shared" si="6"/>
        <v/>
      </c>
      <c r="M191" s="27" t="str">
        <f t="shared" si="7"/>
        <v/>
      </c>
      <c r="N191" s="26"/>
      <c r="O191" s="27">
        <f>IFERROR($J191*(1-IF(I191="Yes",$H$270,0))*(1-IF(($M$267-$M$270)&gt;'Discount Structure'!$A$4,$H$271,0)),0)</f>
        <v>0</v>
      </c>
      <c r="P191" s="27" t="str">
        <f t="shared" si="8"/>
        <v/>
      </c>
      <c r="Q191" s="115"/>
    </row>
    <row r="192" spans="1:17" ht="30" hidden="1" customHeight="1" outlineLevel="4" thickBot="1">
      <c r="A192" s="28"/>
      <c r="B192" s="149"/>
      <c r="C192" s="149"/>
      <c r="D192" s="149"/>
      <c r="E192" s="149"/>
      <c r="F192" s="149"/>
      <c r="G192" s="149"/>
      <c r="H192" s="149"/>
      <c r="I192" s="149"/>
      <c r="J192" s="151"/>
      <c r="K192" s="149"/>
      <c r="L192" s="84" t="str">
        <f t="shared" si="6"/>
        <v/>
      </c>
      <c r="M192" s="27" t="str">
        <f t="shared" si="7"/>
        <v/>
      </c>
      <c r="N192" s="26"/>
      <c r="O192" s="27">
        <f>IFERROR($J192*(1-IF(I192="Yes",$H$270,0))*(1-IF(($M$267-$M$270)&gt;'Discount Structure'!$A$4,$H$271,0)),0)</f>
        <v>0</v>
      </c>
      <c r="P192" s="27" t="str">
        <f t="shared" si="8"/>
        <v/>
      </c>
      <c r="Q192" s="115"/>
    </row>
    <row r="193" spans="1:17" ht="30" hidden="1" customHeight="1" outlineLevel="4" thickBot="1">
      <c r="A193" s="28"/>
      <c r="B193" s="149"/>
      <c r="C193" s="149"/>
      <c r="D193" s="149"/>
      <c r="E193" s="149"/>
      <c r="F193" s="149"/>
      <c r="G193" s="149"/>
      <c r="H193" s="149"/>
      <c r="I193" s="149"/>
      <c r="J193" s="151"/>
      <c r="K193" s="149"/>
      <c r="L193" s="84" t="str">
        <f t="shared" si="6"/>
        <v/>
      </c>
      <c r="M193" s="27" t="str">
        <f t="shared" si="7"/>
        <v/>
      </c>
      <c r="N193" s="26"/>
      <c r="O193" s="27">
        <f>IFERROR($J193*(1-IF(I193="Yes",$H$270,0))*(1-IF(($M$267-$M$270)&gt;'Discount Structure'!$A$4,$H$271,0)),0)</f>
        <v>0</v>
      </c>
      <c r="P193" s="27" t="str">
        <f t="shared" si="8"/>
        <v/>
      </c>
      <c r="Q193" s="115"/>
    </row>
    <row r="194" spans="1:17" ht="30" hidden="1" customHeight="1" outlineLevel="4" thickBot="1">
      <c r="A194" s="28"/>
      <c r="B194" s="149"/>
      <c r="C194" s="149"/>
      <c r="D194" s="149"/>
      <c r="E194" s="149"/>
      <c r="F194" s="149"/>
      <c r="G194" s="149"/>
      <c r="H194" s="149"/>
      <c r="I194" s="149"/>
      <c r="J194" s="151"/>
      <c r="K194" s="149"/>
      <c r="L194" s="84" t="str">
        <f t="shared" si="6"/>
        <v/>
      </c>
      <c r="M194" s="27" t="str">
        <f t="shared" si="7"/>
        <v/>
      </c>
      <c r="N194" s="26"/>
      <c r="O194" s="27">
        <f>IFERROR($J194*(1-IF(I194="Yes",$H$270,0))*(1-IF(($M$267-$M$270)&gt;'Discount Structure'!$A$4,$H$271,0)),0)</f>
        <v>0</v>
      </c>
      <c r="P194" s="27" t="str">
        <f t="shared" si="8"/>
        <v/>
      </c>
      <c r="Q194" s="115"/>
    </row>
    <row r="195" spans="1:17" ht="30" hidden="1" customHeight="1" outlineLevel="4" thickBot="1">
      <c r="A195" s="28"/>
      <c r="B195" s="149"/>
      <c r="C195" s="149"/>
      <c r="D195" s="149"/>
      <c r="E195" s="149"/>
      <c r="F195" s="149"/>
      <c r="G195" s="149"/>
      <c r="H195" s="149"/>
      <c r="I195" s="149"/>
      <c r="J195" s="151"/>
      <c r="K195" s="149"/>
      <c r="L195" s="84" t="str">
        <f t="shared" si="6"/>
        <v/>
      </c>
      <c r="M195" s="27" t="str">
        <f t="shared" si="7"/>
        <v/>
      </c>
      <c r="N195" s="26"/>
      <c r="O195" s="27">
        <f>IFERROR($J195*(1-IF(I195="Yes",$H$270,0))*(1-IF(($M$267-$M$270)&gt;'Discount Structure'!$A$4,$H$271,0)),0)</f>
        <v>0</v>
      </c>
      <c r="P195" s="27" t="str">
        <f t="shared" si="8"/>
        <v/>
      </c>
      <c r="Q195" s="115"/>
    </row>
    <row r="196" spans="1:17" ht="30" hidden="1" customHeight="1" outlineLevel="4" thickBot="1">
      <c r="A196" s="28"/>
      <c r="B196" s="149"/>
      <c r="C196" s="149"/>
      <c r="D196" s="149"/>
      <c r="E196" s="149"/>
      <c r="F196" s="149"/>
      <c r="G196" s="149"/>
      <c r="H196" s="149"/>
      <c r="I196" s="149"/>
      <c r="J196" s="151"/>
      <c r="K196" s="149"/>
      <c r="L196" s="84" t="str">
        <f t="shared" ref="L196:L259" si="9">IFERROR(IF(K196&lt;&gt;"",K196/$L$8,""),"")</f>
        <v/>
      </c>
      <c r="M196" s="27" t="str">
        <f t="shared" ref="M196:M259" si="10">IF($B196&lt;&gt;"",J196*$K196,"")</f>
        <v/>
      </c>
      <c r="N196" s="26"/>
      <c r="O196" s="27">
        <f>IFERROR($J196*(1-IF(I196="Yes",$H$270,0))*(1-IF(($M$267-$M$270)&gt;'Discount Structure'!$A$4,$H$271,0)),0)</f>
        <v>0</v>
      </c>
      <c r="P196" s="27" t="str">
        <f t="shared" ref="P196:P259" si="11">IF($B196&lt;&gt;"",O196*$K196,"")</f>
        <v/>
      </c>
      <c r="Q196" s="115"/>
    </row>
    <row r="197" spans="1:17" ht="30" hidden="1" customHeight="1" outlineLevel="4" thickBot="1">
      <c r="A197" s="28"/>
      <c r="B197" s="149"/>
      <c r="C197" s="149"/>
      <c r="D197" s="149"/>
      <c r="E197" s="149"/>
      <c r="F197" s="149"/>
      <c r="G197" s="149"/>
      <c r="H197" s="149"/>
      <c r="I197" s="149"/>
      <c r="J197" s="151"/>
      <c r="K197" s="149"/>
      <c r="L197" s="84" t="str">
        <f t="shared" si="9"/>
        <v/>
      </c>
      <c r="M197" s="27" t="str">
        <f t="shared" si="10"/>
        <v/>
      </c>
      <c r="N197" s="26"/>
      <c r="O197" s="27">
        <f>IFERROR($J197*(1-IF(I197="Yes",$H$270,0))*(1-IF(($M$267-$M$270)&gt;'Discount Structure'!$A$4,$H$271,0)),0)</f>
        <v>0</v>
      </c>
      <c r="P197" s="27" t="str">
        <f t="shared" si="11"/>
        <v/>
      </c>
      <c r="Q197" s="115"/>
    </row>
    <row r="198" spans="1:17" ht="30" hidden="1" customHeight="1" outlineLevel="4" thickBot="1">
      <c r="A198" s="28"/>
      <c r="B198" s="149"/>
      <c r="C198" s="149"/>
      <c r="D198" s="149"/>
      <c r="E198" s="149"/>
      <c r="F198" s="149"/>
      <c r="G198" s="149"/>
      <c r="H198" s="149"/>
      <c r="I198" s="149"/>
      <c r="J198" s="151"/>
      <c r="K198" s="149"/>
      <c r="L198" s="84" t="str">
        <f t="shared" si="9"/>
        <v/>
      </c>
      <c r="M198" s="27" t="str">
        <f t="shared" si="10"/>
        <v/>
      </c>
      <c r="N198" s="26"/>
      <c r="O198" s="27">
        <f>IFERROR($J198*(1-IF(I198="Yes",$H$270,0))*(1-IF(($M$267-$M$270)&gt;'Discount Structure'!$A$4,$H$271,0)),0)</f>
        <v>0</v>
      </c>
      <c r="P198" s="27" t="str">
        <f t="shared" si="11"/>
        <v/>
      </c>
      <c r="Q198" s="115"/>
    </row>
    <row r="199" spans="1:17" ht="30" hidden="1" customHeight="1" outlineLevel="4" thickBot="1">
      <c r="A199" s="28"/>
      <c r="B199" s="149"/>
      <c r="C199" s="149"/>
      <c r="D199" s="149"/>
      <c r="E199" s="149"/>
      <c r="F199" s="149"/>
      <c r="G199" s="149"/>
      <c r="H199" s="149"/>
      <c r="I199" s="149"/>
      <c r="J199" s="151"/>
      <c r="K199" s="149"/>
      <c r="L199" s="84" t="str">
        <f t="shared" si="9"/>
        <v/>
      </c>
      <c r="M199" s="27" t="str">
        <f t="shared" si="10"/>
        <v/>
      </c>
      <c r="N199" s="26"/>
      <c r="O199" s="27">
        <f>IFERROR($J199*(1-IF(I199="Yes",$H$270,0))*(1-IF(($M$267-$M$270)&gt;'Discount Structure'!$A$4,$H$271,0)),0)</f>
        <v>0</v>
      </c>
      <c r="P199" s="27" t="str">
        <f t="shared" si="11"/>
        <v/>
      </c>
      <c r="Q199" s="115"/>
    </row>
    <row r="200" spans="1:17" ht="30" hidden="1" customHeight="1" outlineLevel="4" thickBot="1">
      <c r="A200" s="28"/>
      <c r="B200" s="149"/>
      <c r="C200" s="149"/>
      <c r="D200" s="149"/>
      <c r="E200" s="149"/>
      <c r="F200" s="149"/>
      <c r="G200" s="149"/>
      <c r="H200" s="149"/>
      <c r="I200" s="149"/>
      <c r="J200" s="151"/>
      <c r="K200" s="149"/>
      <c r="L200" s="84" t="str">
        <f t="shared" si="9"/>
        <v/>
      </c>
      <c r="M200" s="27" t="str">
        <f t="shared" si="10"/>
        <v/>
      </c>
      <c r="N200" s="26"/>
      <c r="O200" s="27">
        <f>IFERROR($J200*(1-IF(I200="Yes",$H$270,0))*(1-IF(($M$267-$M$270)&gt;'Discount Structure'!$A$4,$H$271,0)),0)</f>
        <v>0</v>
      </c>
      <c r="P200" s="27" t="str">
        <f t="shared" si="11"/>
        <v/>
      </c>
      <c r="Q200" s="115"/>
    </row>
    <row r="201" spans="1:17" ht="30" hidden="1" customHeight="1" outlineLevel="4" thickBot="1">
      <c r="A201" s="28"/>
      <c r="B201" s="149"/>
      <c r="C201" s="149"/>
      <c r="D201" s="149"/>
      <c r="E201" s="149"/>
      <c r="F201" s="149"/>
      <c r="G201" s="149"/>
      <c r="H201" s="149"/>
      <c r="I201" s="149"/>
      <c r="J201" s="151"/>
      <c r="K201" s="149"/>
      <c r="L201" s="84" t="str">
        <f t="shared" si="9"/>
        <v/>
      </c>
      <c r="M201" s="27" t="str">
        <f t="shared" si="10"/>
        <v/>
      </c>
      <c r="N201" s="26"/>
      <c r="O201" s="27">
        <f>IFERROR($J201*(1-IF(I201="Yes",$H$270,0))*(1-IF(($M$267-$M$270)&gt;'Discount Structure'!$A$4,$H$271,0)),0)</f>
        <v>0</v>
      </c>
      <c r="P201" s="27" t="str">
        <f t="shared" si="11"/>
        <v/>
      </c>
      <c r="Q201" s="115"/>
    </row>
    <row r="202" spans="1:17" ht="30" hidden="1" customHeight="1" outlineLevel="4" thickBot="1">
      <c r="A202" s="28"/>
      <c r="B202" s="149"/>
      <c r="C202" s="149"/>
      <c r="D202" s="149"/>
      <c r="E202" s="149"/>
      <c r="F202" s="149"/>
      <c r="G202" s="149"/>
      <c r="H202" s="149"/>
      <c r="I202" s="149"/>
      <c r="J202" s="151"/>
      <c r="K202" s="149"/>
      <c r="L202" s="84" t="str">
        <f t="shared" si="9"/>
        <v/>
      </c>
      <c r="M202" s="27" t="str">
        <f t="shared" si="10"/>
        <v/>
      </c>
      <c r="N202" s="26"/>
      <c r="O202" s="27">
        <f>IFERROR($J202*(1-IF(I202="Yes",$H$270,0))*(1-IF(($M$267-$M$270)&gt;'Discount Structure'!$A$4,$H$271,0)),0)</f>
        <v>0</v>
      </c>
      <c r="P202" s="27" t="str">
        <f t="shared" si="11"/>
        <v/>
      </c>
      <c r="Q202" s="115"/>
    </row>
    <row r="203" spans="1:17" ht="30" hidden="1" customHeight="1" outlineLevel="4" thickBot="1">
      <c r="A203" s="28"/>
      <c r="B203" s="149"/>
      <c r="C203" s="149"/>
      <c r="D203" s="149"/>
      <c r="E203" s="149"/>
      <c r="F203" s="149"/>
      <c r="G203" s="149"/>
      <c r="H203" s="149"/>
      <c r="I203" s="149"/>
      <c r="J203" s="151"/>
      <c r="K203" s="149"/>
      <c r="L203" s="84" t="str">
        <f t="shared" si="9"/>
        <v/>
      </c>
      <c r="M203" s="27" t="str">
        <f t="shared" si="10"/>
        <v/>
      </c>
      <c r="N203" s="26"/>
      <c r="O203" s="27">
        <f>IFERROR($J203*(1-IF(I203="Yes",$H$270,0))*(1-IF(($M$267-$M$270)&gt;'Discount Structure'!$A$4,$H$271,0)),0)</f>
        <v>0</v>
      </c>
      <c r="P203" s="27" t="str">
        <f t="shared" si="11"/>
        <v/>
      </c>
      <c r="Q203" s="115"/>
    </row>
    <row r="204" spans="1:17" ht="30" hidden="1" customHeight="1" outlineLevel="4" thickBot="1">
      <c r="A204" s="28"/>
      <c r="B204" s="149"/>
      <c r="C204" s="149"/>
      <c r="D204" s="149"/>
      <c r="E204" s="149"/>
      <c r="F204" s="149"/>
      <c r="G204" s="149"/>
      <c r="H204" s="149"/>
      <c r="I204" s="149"/>
      <c r="J204" s="151"/>
      <c r="K204" s="149"/>
      <c r="L204" s="84" t="str">
        <f t="shared" si="9"/>
        <v/>
      </c>
      <c r="M204" s="27" t="str">
        <f t="shared" si="10"/>
        <v/>
      </c>
      <c r="N204" s="26"/>
      <c r="O204" s="27">
        <f>IFERROR($J204*(1-IF(I204="Yes",$H$270,0))*(1-IF(($M$267-$M$270)&gt;'Discount Structure'!$A$4,$H$271,0)),0)</f>
        <v>0</v>
      </c>
      <c r="P204" s="27" t="str">
        <f t="shared" si="11"/>
        <v/>
      </c>
      <c r="Q204" s="115"/>
    </row>
    <row r="205" spans="1:17" ht="30" hidden="1" customHeight="1" outlineLevel="4" thickBot="1">
      <c r="A205" s="28"/>
      <c r="B205" s="149"/>
      <c r="C205" s="149"/>
      <c r="D205" s="149"/>
      <c r="E205" s="149"/>
      <c r="F205" s="149"/>
      <c r="G205" s="149"/>
      <c r="H205" s="149"/>
      <c r="I205" s="149"/>
      <c r="J205" s="151"/>
      <c r="K205" s="149"/>
      <c r="L205" s="84" t="str">
        <f t="shared" si="9"/>
        <v/>
      </c>
      <c r="M205" s="27" t="str">
        <f t="shared" si="10"/>
        <v/>
      </c>
      <c r="N205" s="26"/>
      <c r="O205" s="27">
        <f>IFERROR($J205*(1-IF(I205="Yes",$H$270,0))*(1-IF(($M$267-$M$270)&gt;'Discount Structure'!$A$4,$H$271,0)),0)</f>
        <v>0</v>
      </c>
      <c r="P205" s="27" t="str">
        <f t="shared" si="11"/>
        <v/>
      </c>
      <c r="Q205" s="115"/>
    </row>
    <row r="206" spans="1:17" ht="30" hidden="1" customHeight="1" outlineLevel="4" thickBot="1">
      <c r="A206" s="28"/>
      <c r="B206" s="149"/>
      <c r="C206" s="149"/>
      <c r="D206" s="149"/>
      <c r="E206" s="149"/>
      <c r="F206" s="149"/>
      <c r="G206" s="149"/>
      <c r="H206" s="149"/>
      <c r="I206" s="149"/>
      <c r="J206" s="151"/>
      <c r="K206" s="149"/>
      <c r="L206" s="84" t="str">
        <f t="shared" si="9"/>
        <v/>
      </c>
      <c r="M206" s="27" t="str">
        <f t="shared" si="10"/>
        <v/>
      </c>
      <c r="N206" s="26"/>
      <c r="O206" s="27">
        <f>IFERROR($J206*(1-IF(I206="Yes",$H$270,0))*(1-IF(($M$267-$M$270)&gt;'Discount Structure'!$A$4,$H$271,0)),0)</f>
        <v>0</v>
      </c>
      <c r="P206" s="27" t="str">
        <f t="shared" si="11"/>
        <v/>
      </c>
      <c r="Q206" s="115"/>
    </row>
    <row r="207" spans="1:17" ht="30" hidden="1" customHeight="1" outlineLevel="4" thickBot="1">
      <c r="A207" s="28"/>
      <c r="B207" s="149"/>
      <c r="C207" s="149"/>
      <c r="D207" s="149"/>
      <c r="E207" s="149"/>
      <c r="F207" s="149"/>
      <c r="G207" s="149"/>
      <c r="H207" s="149"/>
      <c r="I207" s="149"/>
      <c r="J207" s="151"/>
      <c r="K207" s="149"/>
      <c r="L207" s="84" t="str">
        <f t="shared" si="9"/>
        <v/>
      </c>
      <c r="M207" s="27" t="str">
        <f t="shared" si="10"/>
        <v/>
      </c>
      <c r="N207" s="26"/>
      <c r="O207" s="27">
        <f>IFERROR($J207*(1-IF(I207="Yes",$H$270,0))*(1-IF(($M$267-$M$270)&gt;'Discount Structure'!$A$4,$H$271,0)),0)</f>
        <v>0</v>
      </c>
      <c r="P207" s="27" t="str">
        <f t="shared" si="11"/>
        <v/>
      </c>
      <c r="Q207" s="115"/>
    </row>
    <row r="208" spans="1:17" ht="30" hidden="1" customHeight="1" outlineLevel="4" thickBot="1">
      <c r="A208" s="28"/>
      <c r="B208" s="149"/>
      <c r="C208" s="149"/>
      <c r="D208" s="149"/>
      <c r="E208" s="149"/>
      <c r="F208" s="149"/>
      <c r="G208" s="149"/>
      <c r="H208" s="149"/>
      <c r="I208" s="149"/>
      <c r="J208" s="151"/>
      <c r="K208" s="149"/>
      <c r="L208" s="84" t="str">
        <f t="shared" si="9"/>
        <v/>
      </c>
      <c r="M208" s="27" t="str">
        <f t="shared" si="10"/>
        <v/>
      </c>
      <c r="N208" s="26"/>
      <c r="O208" s="27">
        <f>IFERROR($J208*(1-IF(I208="Yes",$H$270,0))*(1-IF(($M$267-$M$270)&gt;'Discount Structure'!$A$4,$H$271,0)),0)</f>
        <v>0</v>
      </c>
      <c r="P208" s="27" t="str">
        <f t="shared" si="11"/>
        <v/>
      </c>
      <c r="Q208" s="115"/>
    </row>
    <row r="209" spans="1:17" ht="30" hidden="1" customHeight="1" outlineLevel="4" thickBot="1">
      <c r="A209" s="28"/>
      <c r="B209" s="149"/>
      <c r="C209" s="149"/>
      <c r="D209" s="149"/>
      <c r="E209" s="149"/>
      <c r="F209" s="149"/>
      <c r="G209" s="149"/>
      <c r="H209" s="149"/>
      <c r="I209" s="149"/>
      <c r="J209" s="151"/>
      <c r="K209" s="149"/>
      <c r="L209" s="84" t="str">
        <f t="shared" si="9"/>
        <v/>
      </c>
      <c r="M209" s="27" t="str">
        <f t="shared" si="10"/>
        <v/>
      </c>
      <c r="N209" s="26"/>
      <c r="O209" s="27">
        <f>IFERROR($J209*(1-IF(I209="Yes",$H$270,0))*(1-IF(($M$267-$M$270)&gt;'Discount Structure'!$A$4,$H$271,0)),0)</f>
        <v>0</v>
      </c>
      <c r="P209" s="27" t="str">
        <f t="shared" si="11"/>
        <v/>
      </c>
      <c r="Q209" s="115"/>
    </row>
    <row r="210" spans="1:17" ht="30" hidden="1" customHeight="1" outlineLevel="4" thickBot="1">
      <c r="A210" s="28"/>
      <c r="B210" s="149"/>
      <c r="C210" s="149"/>
      <c r="D210" s="149"/>
      <c r="E210" s="149"/>
      <c r="F210" s="149"/>
      <c r="G210" s="149"/>
      <c r="H210" s="149"/>
      <c r="I210" s="149"/>
      <c r="J210" s="151"/>
      <c r="K210" s="149"/>
      <c r="L210" s="84" t="str">
        <f t="shared" si="9"/>
        <v/>
      </c>
      <c r="M210" s="27" t="str">
        <f t="shared" si="10"/>
        <v/>
      </c>
      <c r="N210" s="26"/>
      <c r="O210" s="27">
        <f>IFERROR($J210*(1-IF(I210="Yes",$H$270,0))*(1-IF(($M$267-$M$270)&gt;'Discount Structure'!$A$4,$H$271,0)),0)</f>
        <v>0</v>
      </c>
      <c r="P210" s="27" t="str">
        <f t="shared" si="11"/>
        <v/>
      </c>
      <c r="Q210" s="115"/>
    </row>
    <row r="211" spans="1:17" ht="30" hidden="1" customHeight="1" outlineLevel="4" thickBot="1">
      <c r="A211" s="28"/>
      <c r="B211" s="149"/>
      <c r="C211" s="149"/>
      <c r="D211" s="149"/>
      <c r="E211" s="149"/>
      <c r="F211" s="149"/>
      <c r="G211" s="149"/>
      <c r="H211" s="149"/>
      <c r="I211" s="149"/>
      <c r="J211" s="151"/>
      <c r="K211" s="149"/>
      <c r="L211" s="84" t="str">
        <f t="shared" si="9"/>
        <v/>
      </c>
      <c r="M211" s="27" t="str">
        <f t="shared" si="10"/>
        <v/>
      </c>
      <c r="N211" s="26"/>
      <c r="O211" s="27">
        <f>IFERROR($J211*(1-IF(I211="Yes",$H$270,0))*(1-IF(($M$267-$M$270)&gt;'Discount Structure'!$A$4,$H$271,0)),0)</f>
        <v>0</v>
      </c>
      <c r="P211" s="27" t="str">
        <f t="shared" si="11"/>
        <v/>
      </c>
      <c r="Q211" s="115"/>
    </row>
    <row r="212" spans="1:17" ht="30" hidden="1" customHeight="1" outlineLevel="4" thickBot="1">
      <c r="A212" s="28"/>
      <c r="B212" s="149"/>
      <c r="C212" s="149"/>
      <c r="D212" s="149"/>
      <c r="E212" s="149"/>
      <c r="F212" s="149"/>
      <c r="G212" s="149"/>
      <c r="H212" s="149"/>
      <c r="I212" s="149"/>
      <c r="J212" s="151"/>
      <c r="K212" s="149"/>
      <c r="L212" s="84" t="str">
        <f t="shared" si="9"/>
        <v/>
      </c>
      <c r="M212" s="27" t="str">
        <f t="shared" si="10"/>
        <v/>
      </c>
      <c r="N212" s="26"/>
      <c r="O212" s="27">
        <f>IFERROR($J212*(1-IF(I212="Yes",$H$270,0))*(1-IF(($M$267-$M$270)&gt;'Discount Structure'!$A$4,$H$271,0)),0)</f>
        <v>0</v>
      </c>
      <c r="P212" s="27" t="str">
        <f t="shared" si="11"/>
        <v/>
      </c>
      <c r="Q212" s="115"/>
    </row>
    <row r="213" spans="1:17" ht="30" hidden="1" customHeight="1" outlineLevel="4" thickBot="1">
      <c r="A213" s="28"/>
      <c r="B213" s="149"/>
      <c r="C213" s="149"/>
      <c r="D213" s="149"/>
      <c r="E213" s="149"/>
      <c r="F213" s="149"/>
      <c r="G213" s="149"/>
      <c r="H213" s="149"/>
      <c r="I213" s="149"/>
      <c r="J213" s="151"/>
      <c r="K213" s="149"/>
      <c r="L213" s="84" t="str">
        <f t="shared" si="9"/>
        <v/>
      </c>
      <c r="M213" s="27" t="str">
        <f t="shared" si="10"/>
        <v/>
      </c>
      <c r="N213" s="26"/>
      <c r="O213" s="27">
        <f>IFERROR($J213*(1-IF(I213="Yes",$H$270,0))*(1-IF(($M$267-$M$270)&gt;'Discount Structure'!$A$4,$H$271,0)),0)</f>
        <v>0</v>
      </c>
      <c r="P213" s="27" t="str">
        <f t="shared" si="11"/>
        <v/>
      </c>
      <c r="Q213" s="115"/>
    </row>
    <row r="214" spans="1:17" ht="30" hidden="1" customHeight="1" outlineLevel="4" thickBot="1">
      <c r="A214" s="28"/>
      <c r="B214" s="149"/>
      <c r="C214" s="149"/>
      <c r="D214" s="149"/>
      <c r="E214" s="149"/>
      <c r="F214" s="149"/>
      <c r="G214" s="149"/>
      <c r="H214" s="149"/>
      <c r="I214" s="149"/>
      <c r="J214" s="151"/>
      <c r="K214" s="149"/>
      <c r="L214" s="84" t="str">
        <f t="shared" si="9"/>
        <v/>
      </c>
      <c r="M214" s="27" t="str">
        <f t="shared" si="10"/>
        <v/>
      </c>
      <c r="N214" s="26"/>
      <c r="O214" s="27">
        <f>IFERROR($J214*(1-IF(I214="Yes",$H$270,0))*(1-IF(($M$267-$M$270)&gt;'Discount Structure'!$A$4,$H$271,0)),0)</f>
        <v>0</v>
      </c>
      <c r="P214" s="27" t="str">
        <f t="shared" si="11"/>
        <v/>
      </c>
      <c r="Q214" s="115"/>
    </row>
    <row r="215" spans="1:17" ht="30" hidden="1" customHeight="1" outlineLevel="4" thickBot="1">
      <c r="A215" s="28"/>
      <c r="B215" s="149"/>
      <c r="C215" s="149"/>
      <c r="D215" s="149"/>
      <c r="E215" s="149"/>
      <c r="F215" s="149"/>
      <c r="G215" s="149"/>
      <c r="H215" s="149"/>
      <c r="I215" s="149"/>
      <c r="J215" s="151"/>
      <c r="K215" s="149"/>
      <c r="L215" s="84" t="str">
        <f t="shared" si="9"/>
        <v/>
      </c>
      <c r="M215" s="27" t="str">
        <f t="shared" si="10"/>
        <v/>
      </c>
      <c r="N215" s="26"/>
      <c r="O215" s="27">
        <f>IFERROR($J215*(1-IF(I215="Yes",$H$270,0))*(1-IF(($M$267-$M$270)&gt;'Discount Structure'!$A$4,$H$271,0)),0)</f>
        <v>0</v>
      </c>
      <c r="P215" s="27" t="str">
        <f t="shared" si="11"/>
        <v/>
      </c>
      <c r="Q215" s="115"/>
    </row>
    <row r="216" spans="1:17" ht="30" hidden="1" customHeight="1" outlineLevel="4" thickBot="1">
      <c r="A216" s="28"/>
      <c r="B216" s="149"/>
      <c r="C216" s="149"/>
      <c r="D216" s="149"/>
      <c r="E216" s="149"/>
      <c r="F216" s="149"/>
      <c r="G216" s="149"/>
      <c r="H216" s="149"/>
      <c r="I216" s="149"/>
      <c r="J216" s="151"/>
      <c r="K216" s="149"/>
      <c r="L216" s="84" t="str">
        <f t="shared" si="9"/>
        <v/>
      </c>
      <c r="M216" s="27" t="str">
        <f t="shared" si="10"/>
        <v/>
      </c>
      <c r="N216" s="26"/>
      <c r="O216" s="27">
        <f>IFERROR($J216*(1-IF(I216="Yes",$H$270,0))*(1-IF(($M$267-$M$270)&gt;'Discount Structure'!$A$4,$H$271,0)),0)</f>
        <v>0</v>
      </c>
      <c r="P216" s="27" t="str">
        <f t="shared" si="11"/>
        <v/>
      </c>
      <c r="Q216" s="115"/>
    </row>
    <row r="217" spans="1:17" ht="30" hidden="1" customHeight="1" outlineLevel="4" thickBot="1">
      <c r="A217" s="28"/>
      <c r="B217" s="149"/>
      <c r="C217" s="149"/>
      <c r="D217" s="149"/>
      <c r="E217" s="149"/>
      <c r="F217" s="149"/>
      <c r="G217" s="149"/>
      <c r="H217" s="149"/>
      <c r="I217" s="149"/>
      <c r="J217" s="151"/>
      <c r="K217" s="149"/>
      <c r="L217" s="84" t="str">
        <f t="shared" si="9"/>
        <v/>
      </c>
      <c r="M217" s="27" t="str">
        <f t="shared" si="10"/>
        <v/>
      </c>
      <c r="N217" s="26"/>
      <c r="O217" s="27">
        <f>IFERROR($J217*(1-IF(I217="Yes",$H$270,0))*(1-IF(($M$267-$M$270)&gt;'Discount Structure'!$A$4,$H$271,0)),0)</f>
        <v>0</v>
      </c>
      <c r="P217" s="27" t="str">
        <f t="shared" si="11"/>
        <v/>
      </c>
      <c r="Q217" s="115"/>
    </row>
    <row r="218" spans="1:17" ht="30" hidden="1" customHeight="1" outlineLevel="4" thickBot="1">
      <c r="A218" s="28"/>
      <c r="B218" s="149"/>
      <c r="C218" s="149"/>
      <c r="D218" s="149"/>
      <c r="E218" s="149"/>
      <c r="F218" s="149"/>
      <c r="G218" s="149"/>
      <c r="H218" s="149"/>
      <c r="I218" s="149"/>
      <c r="J218" s="151"/>
      <c r="K218" s="149"/>
      <c r="L218" s="84" t="str">
        <f t="shared" si="9"/>
        <v/>
      </c>
      <c r="M218" s="27" t="str">
        <f t="shared" si="10"/>
        <v/>
      </c>
      <c r="N218" s="26"/>
      <c r="O218" s="27">
        <f>IFERROR($J218*(1-IF(I218="Yes",$H$270,0))*(1-IF(($M$267-$M$270)&gt;'Discount Structure'!$A$4,$H$271,0)),0)</f>
        <v>0</v>
      </c>
      <c r="P218" s="27" t="str">
        <f t="shared" si="11"/>
        <v/>
      </c>
      <c r="Q218" s="115"/>
    </row>
    <row r="219" spans="1:17" ht="30" hidden="1" customHeight="1" outlineLevel="4" thickBot="1">
      <c r="A219" s="28"/>
      <c r="B219" s="149"/>
      <c r="C219" s="149"/>
      <c r="D219" s="149"/>
      <c r="E219" s="149"/>
      <c r="F219" s="149"/>
      <c r="G219" s="149"/>
      <c r="H219" s="149"/>
      <c r="I219" s="149"/>
      <c r="J219" s="151"/>
      <c r="K219" s="149"/>
      <c r="L219" s="84" t="str">
        <f t="shared" si="9"/>
        <v/>
      </c>
      <c r="M219" s="27" t="str">
        <f t="shared" si="10"/>
        <v/>
      </c>
      <c r="N219" s="26"/>
      <c r="O219" s="27">
        <f>IFERROR($J219*(1-IF(I219="Yes",$H$270,0))*(1-IF(($M$267-$M$270)&gt;'Discount Structure'!$A$4,$H$271,0)),0)</f>
        <v>0</v>
      </c>
      <c r="P219" s="27" t="str">
        <f t="shared" si="11"/>
        <v/>
      </c>
      <c r="Q219" s="115"/>
    </row>
    <row r="220" spans="1:17" ht="30" hidden="1" customHeight="1" outlineLevel="4" thickBot="1">
      <c r="A220" s="28"/>
      <c r="B220" s="149"/>
      <c r="C220" s="149"/>
      <c r="D220" s="149"/>
      <c r="E220" s="149"/>
      <c r="F220" s="149"/>
      <c r="G220" s="149"/>
      <c r="H220" s="149"/>
      <c r="I220" s="149"/>
      <c r="J220" s="151"/>
      <c r="K220" s="149"/>
      <c r="L220" s="84" t="str">
        <f t="shared" si="9"/>
        <v/>
      </c>
      <c r="M220" s="27" t="str">
        <f t="shared" si="10"/>
        <v/>
      </c>
      <c r="N220" s="26"/>
      <c r="O220" s="27">
        <f>IFERROR($J220*(1-IF(I220="Yes",$H$270,0))*(1-IF(($M$267-$M$270)&gt;'Discount Structure'!$A$4,$H$271,0)),0)</f>
        <v>0</v>
      </c>
      <c r="P220" s="27" t="str">
        <f t="shared" si="11"/>
        <v/>
      </c>
      <c r="Q220" s="115"/>
    </row>
    <row r="221" spans="1:17" ht="30" hidden="1" customHeight="1" outlineLevel="4" thickBot="1">
      <c r="A221" s="28"/>
      <c r="B221" s="149"/>
      <c r="C221" s="149"/>
      <c r="D221" s="149"/>
      <c r="E221" s="149"/>
      <c r="F221" s="149"/>
      <c r="G221" s="149"/>
      <c r="H221" s="149"/>
      <c r="I221" s="149"/>
      <c r="J221" s="151"/>
      <c r="K221" s="149"/>
      <c r="L221" s="84" t="str">
        <f t="shared" si="9"/>
        <v/>
      </c>
      <c r="M221" s="27" t="str">
        <f t="shared" si="10"/>
        <v/>
      </c>
      <c r="N221" s="26"/>
      <c r="O221" s="27">
        <f>IFERROR($J221*(1-IF(I221="Yes",$H$270,0))*(1-IF(($M$267-$M$270)&gt;'Discount Structure'!$A$4,$H$271,0)),0)</f>
        <v>0</v>
      </c>
      <c r="P221" s="27" t="str">
        <f t="shared" si="11"/>
        <v/>
      </c>
      <c r="Q221" s="115"/>
    </row>
    <row r="222" spans="1:17" ht="30" hidden="1" customHeight="1" outlineLevel="4" thickBot="1">
      <c r="A222" s="28"/>
      <c r="B222" s="149"/>
      <c r="C222" s="149"/>
      <c r="D222" s="149"/>
      <c r="E222" s="149"/>
      <c r="F222" s="149"/>
      <c r="G222" s="149"/>
      <c r="H222" s="149"/>
      <c r="I222" s="149"/>
      <c r="J222" s="151"/>
      <c r="K222" s="149"/>
      <c r="L222" s="84" t="str">
        <f t="shared" si="9"/>
        <v/>
      </c>
      <c r="M222" s="27" t="str">
        <f t="shared" si="10"/>
        <v/>
      </c>
      <c r="N222" s="26"/>
      <c r="O222" s="27">
        <f>IFERROR($J222*(1-IF(I222="Yes",$H$270,0))*(1-IF(($M$267-$M$270)&gt;'Discount Structure'!$A$4,$H$271,0)),0)</f>
        <v>0</v>
      </c>
      <c r="P222" s="27" t="str">
        <f t="shared" si="11"/>
        <v/>
      </c>
      <c r="Q222" s="115"/>
    </row>
    <row r="223" spans="1:17" ht="30" hidden="1" customHeight="1" outlineLevel="4" thickBot="1">
      <c r="A223" s="28"/>
      <c r="B223" s="149"/>
      <c r="C223" s="149"/>
      <c r="D223" s="149"/>
      <c r="E223" s="149"/>
      <c r="F223" s="149"/>
      <c r="G223" s="149"/>
      <c r="H223" s="149"/>
      <c r="I223" s="149"/>
      <c r="J223" s="151"/>
      <c r="K223" s="149"/>
      <c r="L223" s="84" t="str">
        <f t="shared" si="9"/>
        <v/>
      </c>
      <c r="M223" s="27" t="str">
        <f t="shared" si="10"/>
        <v/>
      </c>
      <c r="N223" s="26"/>
      <c r="O223" s="27">
        <f>IFERROR($J223*(1-IF(I223="Yes",$H$270,0))*(1-IF(($M$267-$M$270)&gt;'Discount Structure'!$A$4,$H$271,0)),0)</f>
        <v>0</v>
      </c>
      <c r="P223" s="27" t="str">
        <f t="shared" si="11"/>
        <v/>
      </c>
      <c r="Q223" s="115"/>
    </row>
    <row r="224" spans="1:17" ht="30" hidden="1" customHeight="1" outlineLevel="4" thickBot="1">
      <c r="A224" s="28"/>
      <c r="B224" s="149"/>
      <c r="C224" s="149"/>
      <c r="D224" s="149"/>
      <c r="E224" s="149"/>
      <c r="F224" s="149"/>
      <c r="G224" s="149"/>
      <c r="H224" s="149"/>
      <c r="I224" s="149"/>
      <c r="J224" s="151"/>
      <c r="K224" s="149"/>
      <c r="L224" s="84" t="str">
        <f t="shared" si="9"/>
        <v/>
      </c>
      <c r="M224" s="27" t="str">
        <f t="shared" si="10"/>
        <v/>
      </c>
      <c r="N224" s="26"/>
      <c r="O224" s="27">
        <f>IFERROR($J224*(1-IF(I224="Yes",$H$270,0))*(1-IF(($M$267-$M$270)&gt;'Discount Structure'!$A$4,$H$271,0)),0)</f>
        <v>0</v>
      </c>
      <c r="P224" s="27" t="str">
        <f t="shared" si="11"/>
        <v/>
      </c>
      <c r="Q224" s="115"/>
    </row>
    <row r="225" spans="1:17" ht="30" hidden="1" customHeight="1" outlineLevel="4" thickBot="1">
      <c r="A225" s="28"/>
      <c r="B225" s="149"/>
      <c r="C225" s="149"/>
      <c r="D225" s="149"/>
      <c r="E225" s="149"/>
      <c r="F225" s="149"/>
      <c r="G225" s="149"/>
      <c r="H225" s="149"/>
      <c r="I225" s="149"/>
      <c r="J225" s="151"/>
      <c r="K225" s="149"/>
      <c r="L225" s="84" t="str">
        <f t="shared" si="9"/>
        <v/>
      </c>
      <c r="M225" s="27" t="str">
        <f t="shared" si="10"/>
        <v/>
      </c>
      <c r="N225" s="26"/>
      <c r="O225" s="27">
        <f>IFERROR($J225*(1-IF(I225="Yes",$H$270,0))*(1-IF(($M$267-$M$270)&gt;'Discount Structure'!$A$4,$H$271,0)),0)</f>
        <v>0</v>
      </c>
      <c r="P225" s="27" t="str">
        <f t="shared" si="11"/>
        <v/>
      </c>
      <c r="Q225" s="115"/>
    </row>
    <row r="226" spans="1:17" ht="30" hidden="1" customHeight="1" outlineLevel="4" thickBot="1">
      <c r="A226" s="28"/>
      <c r="B226" s="149"/>
      <c r="C226" s="149"/>
      <c r="D226" s="149"/>
      <c r="E226" s="149"/>
      <c r="F226" s="149"/>
      <c r="G226" s="149"/>
      <c r="H226" s="149"/>
      <c r="I226" s="149"/>
      <c r="J226" s="151"/>
      <c r="K226" s="149"/>
      <c r="L226" s="84" t="str">
        <f t="shared" si="9"/>
        <v/>
      </c>
      <c r="M226" s="27" t="str">
        <f t="shared" si="10"/>
        <v/>
      </c>
      <c r="N226" s="26"/>
      <c r="O226" s="27">
        <f>IFERROR($J226*(1-IF(I226="Yes",$H$270,0))*(1-IF(($M$267-$M$270)&gt;'Discount Structure'!$A$4,$H$271,0)),0)</f>
        <v>0</v>
      </c>
      <c r="P226" s="27" t="str">
        <f t="shared" si="11"/>
        <v/>
      </c>
      <c r="Q226" s="115"/>
    </row>
    <row r="227" spans="1:17" ht="30" hidden="1" customHeight="1" outlineLevel="4" thickBot="1">
      <c r="A227" s="28"/>
      <c r="B227" s="149"/>
      <c r="C227" s="149"/>
      <c r="D227" s="149"/>
      <c r="E227" s="149"/>
      <c r="F227" s="149"/>
      <c r="G227" s="149"/>
      <c r="H227" s="149"/>
      <c r="I227" s="149"/>
      <c r="J227" s="151"/>
      <c r="K227" s="149"/>
      <c r="L227" s="84" t="str">
        <f t="shared" si="9"/>
        <v/>
      </c>
      <c r="M227" s="27" t="str">
        <f t="shared" si="10"/>
        <v/>
      </c>
      <c r="N227" s="26"/>
      <c r="O227" s="27">
        <f>IFERROR($J227*(1-IF(I227="Yes",$H$270,0))*(1-IF(($M$267-$M$270)&gt;'Discount Structure'!$A$4,$H$271,0)),0)</f>
        <v>0</v>
      </c>
      <c r="P227" s="27" t="str">
        <f t="shared" si="11"/>
        <v/>
      </c>
      <c r="Q227" s="115"/>
    </row>
    <row r="228" spans="1:17" ht="30" hidden="1" customHeight="1" outlineLevel="4" thickBot="1">
      <c r="A228" s="28"/>
      <c r="B228" s="149"/>
      <c r="C228" s="149"/>
      <c r="D228" s="149"/>
      <c r="E228" s="149"/>
      <c r="F228" s="149"/>
      <c r="G228" s="149"/>
      <c r="H228" s="149"/>
      <c r="I228" s="149"/>
      <c r="J228" s="151"/>
      <c r="K228" s="149"/>
      <c r="L228" s="84" t="str">
        <f t="shared" si="9"/>
        <v/>
      </c>
      <c r="M228" s="27" t="str">
        <f t="shared" si="10"/>
        <v/>
      </c>
      <c r="N228" s="26"/>
      <c r="O228" s="27">
        <f>IFERROR($J228*(1-IF(I228="Yes",$H$270,0))*(1-IF(($M$267-$M$270)&gt;'Discount Structure'!$A$4,$H$271,0)),0)</f>
        <v>0</v>
      </c>
      <c r="P228" s="27" t="str">
        <f t="shared" si="11"/>
        <v/>
      </c>
      <c r="Q228" s="115"/>
    </row>
    <row r="229" spans="1:17" ht="30" hidden="1" customHeight="1" outlineLevel="4" thickBot="1">
      <c r="A229" s="28"/>
      <c r="B229" s="149"/>
      <c r="C229" s="149"/>
      <c r="D229" s="149"/>
      <c r="E229" s="149"/>
      <c r="F229" s="149"/>
      <c r="G229" s="149"/>
      <c r="H229" s="149"/>
      <c r="I229" s="149"/>
      <c r="J229" s="151"/>
      <c r="K229" s="149"/>
      <c r="L229" s="84" t="str">
        <f t="shared" si="9"/>
        <v/>
      </c>
      <c r="M229" s="27" t="str">
        <f t="shared" si="10"/>
        <v/>
      </c>
      <c r="N229" s="26"/>
      <c r="O229" s="27">
        <f>IFERROR($J229*(1-IF(I229="Yes",$H$270,0))*(1-IF(($M$267-$M$270)&gt;'Discount Structure'!$A$4,$H$271,0)),0)</f>
        <v>0</v>
      </c>
      <c r="P229" s="27" t="str">
        <f t="shared" si="11"/>
        <v/>
      </c>
      <c r="Q229" s="115"/>
    </row>
    <row r="230" spans="1:17" ht="30" hidden="1" customHeight="1" outlineLevel="4" thickBot="1">
      <c r="A230" s="28"/>
      <c r="B230" s="149"/>
      <c r="C230" s="149"/>
      <c r="D230" s="149"/>
      <c r="E230" s="149"/>
      <c r="F230" s="149"/>
      <c r="G230" s="149"/>
      <c r="H230" s="149"/>
      <c r="I230" s="149"/>
      <c r="J230" s="151"/>
      <c r="K230" s="149"/>
      <c r="L230" s="84" t="str">
        <f t="shared" si="9"/>
        <v/>
      </c>
      <c r="M230" s="27" t="str">
        <f t="shared" si="10"/>
        <v/>
      </c>
      <c r="N230" s="26"/>
      <c r="O230" s="27">
        <f>IFERROR($J230*(1-IF(I230="Yes",$H$270,0))*(1-IF(($M$267-$M$270)&gt;'Discount Structure'!$A$4,$H$271,0)),0)</f>
        <v>0</v>
      </c>
      <c r="P230" s="27" t="str">
        <f t="shared" si="11"/>
        <v/>
      </c>
      <c r="Q230" s="115"/>
    </row>
    <row r="231" spans="1:17" ht="30" hidden="1" customHeight="1" outlineLevel="4" thickBot="1">
      <c r="A231" s="28"/>
      <c r="B231" s="149"/>
      <c r="C231" s="149"/>
      <c r="D231" s="149"/>
      <c r="E231" s="149"/>
      <c r="F231" s="149"/>
      <c r="G231" s="149"/>
      <c r="H231" s="149"/>
      <c r="I231" s="149"/>
      <c r="J231" s="151"/>
      <c r="K231" s="149"/>
      <c r="L231" s="84" t="str">
        <f t="shared" si="9"/>
        <v/>
      </c>
      <c r="M231" s="27" t="str">
        <f t="shared" si="10"/>
        <v/>
      </c>
      <c r="N231" s="26"/>
      <c r="O231" s="27">
        <f>IFERROR($J231*(1-IF(I231="Yes",$H$270,0))*(1-IF(($M$267-$M$270)&gt;'Discount Structure'!$A$4,$H$271,0)),0)</f>
        <v>0</v>
      </c>
      <c r="P231" s="27" t="str">
        <f t="shared" si="11"/>
        <v/>
      </c>
      <c r="Q231" s="115"/>
    </row>
    <row r="232" spans="1:17" ht="30" hidden="1" customHeight="1" outlineLevel="4" thickBot="1">
      <c r="A232" s="28"/>
      <c r="B232" s="149"/>
      <c r="C232" s="149"/>
      <c r="D232" s="149"/>
      <c r="E232" s="149"/>
      <c r="F232" s="149"/>
      <c r="G232" s="149"/>
      <c r="H232" s="149"/>
      <c r="I232" s="149"/>
      <c r="J232" s="151"/>
      <c r="K232" s="149"/>
      <c r="L232" s="84" t="str">
        <f t="shared" si="9"/>
        <v/>
      </c>
      <c r="M232" s="27" t="str">
        <f t="shared" si="10"/>
        <v/>
      </c>
      <c r="N232" s="26"/>
      <c r="O232" s="27">
        <f>IFERROR($J232*(1-IF(I232="Yes",$H$270,0))*(1-IF(($M$267-$M$270)&gt;'Discount Structure'!$A$4,$H$271,0)),0)</f>
        <v>0</v>
      </c>
      <c r="P232" s="27" t="str">
        <f t="shared" si="11"/>
        <v/>
      </c>
      <c r="Q232" s="115"/>
    </row>
    <row r="233" spans="1:17" ht="30" hidden="1" customHeight="1" outlineLevel="4" thickBot="1">
      <c r="A233" s="28"/>
      <c r="B233" s="149"/>
      <c r="C233" s="149"/>
      <c r="D233" s="149"/>
      <c r="E233" s="149"/>
      <c r="F233" s="149"/>
      <c r="G233" s="149"/>
      <c r="H233" s="149"/>
      <c r="I233" s="149"/>
      <c r="J233" s="151"/>
      <c r="K233" s="149"/>
      <c r="L233" s="84" t="str">
        <f t="shared" si="9"/>
        <v/>
      </c>
      <c r="M233" s="27" t="str">
        <f t="shared" si="10"/>
        <v/>
      </c>
      <c r="N233" s="26"/>
      <c r="O233" s="27">
        <f>IFERROR($J233*(1-IF(I233="Yes",$H$270,0))*(1-IF(($M$267-$M$270)&gt;'Discount Structure'!$A$4,$H$271,0)),0)</f>
        <v>0</v>
      </c>
      <c r="P233" s="27" t="str">
        <f t="shared" si="11"/>
        <v/>
      </c>
      <c r="Q233" s="115"/>
    </row>
    <row r="234" spans="1:17" ht="30" hidden="1" customHeight="1" outlineLevel="4" thickBot="1">
      <c r="A234" s="28"/>
      <c r="B234" s="149"/>
      <c r="C234" s="149"/>
      <c r="D234" s="149"/>
      <c r="E234" s="149"/>
      <c r="F234" s="149"/>
      <c r="G234" s="149"/>
      <c r="H234" s="149"/>
      <c r="I234" s="149"/>
      <c r="J234" s="151"/>
      <c r="K234" s="149"/>
      <c r="L234" s="84" t="str">
        <f t="shared" si="9"/>
        <v/>
      </c>
      <c r="M234" s="27" t="str">
        <f t="shared" si="10"/>
        <v/>
      </c>
      <c r="N234" s="26"/>
      <c r="O234" s="27">
        <f>IFERROR($J234*(1-IF(I234="Yes",$H$270,0))*(1-IF(($M$267-$M$270)&gt;'Discount Structure'!$A$4,$H$271,0)),0)</f>
        <v>0</v>
      </c>
      <c r="P234" s="27" t="str">
        <f t="shared" si="11"/>
        <v/>
      </c>
      <c r="Q234" s="115"/>
    </row>
    <row r="235" spans="1:17" ht="30" hidden="1" customHeight="1" outlineLevel="4" thickBot="1">
      <c r="A235" s="28"/>
      <c r="B235" s="149"/>
      <c r="C235" s="149"/>
      <c r="D235" s="149"/>
      <c r="E235" s="149"/>
      <c r="F235" s="149"/>
      <c r="G235" s="149"/>
      <c r="H235" s="149"/>
      <c r="I235" s="149"/>
      <c r="J235" s="151"/>
      <c r="K235" s="149"/>
      <c r="L235" s="84" t="str">
        <f t="shared" si="9"/>
        <v/>
      </c>
      <c r="M235" s="27" t="str">
        <f t="shared" si="10"/>
        <v/>
      </c>
      <c r="N235" s="26"/>
      <c r="O235" s="27">
        <f>IFERROR($J235*(1-IF(I235="Yes",$H$270,0))*(1-IF(($M$267-$M$270)&gt;'Discount Structure'!$A$4,$H$271,0)),0)</f>
        <v>0</v>
      </c>
      <c r="P235" s="27" t="str">
        <f t="shared" si="11"/>
        <v/>
      </c>
      <c r="Q235" s="115"/>
    </row>
    <row r="236" spans="1:17" ht="30" hidden="1" customHeight="1" outlineLevel="4" thickBot="1">
      <c r="A236" s="28"/>
      <c r="B236" s="149"/>
      <c r="C236" s="149"/>
      <c r="D236" s="149"/>
      <c r="E236" s="149"/>
      <c r="F236" s="149"/>
      <c r="G236" s="149"/>
      <c r="H236" s="149"/>
      <c r="I236" s="149"/>
      <c r="J236" s="151"/>
      <c r="K236" s="149"/>
      <c r="L236" s="84" t="str">
        <f t="shared" si="9"/>
        <v/>
      </c>
      <c r="M236" s="27" t="str">
        <f t="shared" si="10"/>
        <v/>
      </c>
      <c r="N236" s="26"/>
      <c r="O236" s="27">
        <f>IFERROR($J236*(1-IF(I236="Yes",$H$270,0))*(1-IF(($M$267-$M$270)&gt;'Discount Structure'!$A$4,$H$271,0)),0)</f>
        <v>0</v>
      </c>
      <c r="P236" s="27" t="str">
        <f t="shared" si="11"/>
        <v/>
      </c>
      <c r="Q236" s="115"/>
    </row>
    <row r="237" spans="1:17" ht="30" hidden="1" customHeight="1" outlineLevel="4" thickBot="1">
      <c r="A237" s="28"/>
      <c r="B237" s="149"/>
      <c r="C237" s="149"/>
      <c r="D237" s="149"/>
      <c r="E237" s="149"/>
      <c r="F237" s="149"/>
      <c r="G237" s="149"/>
      <c r="H237" s="149"/>
      <c r="I237" s="149"/>
      <c r="J237" s="151"/>
      <c r="K237" s="149"/>
      <c r="L237" s="84" t="str">
        <f t="shared" si="9"/>
        <v/>
      </c>
      <c r="M237" s="27" t="str">
        <f t="shared" si="10"/>
        <v/>
      </c>
      <c r="N237" s="26"/>
      <c r="O237" s="27">
        <f>IFERROR($J237*(1-IF(I237="Yes",$H$270,0))*(1-IF(($M$267-$M$270)&gt;'Discount Structure'!$A$4,$H$271,0)),0)</f>
        <v>0</v>
      </c>
      <c r="P237" s="27" t="str">
        <f t="shared" si="11"/>
        <v/>
      </c>
      <c r="Q237" s="115"/>
    </row>
    <row r="238" spans="1:17" ht="30" hidden="1" customHeight="1" outlineLevel="4" thickBot="1">
      <c r="A238" s="28"/>
      <c r="B238" s="149"/>
      <c r="C238" s="149"/>
      <c r="D238" s="149"/>
      <c r="E238" s="149"/>
      <c r="F238" s="149"/>
      <c r="G238" s="149"/>
      <c r="H238" s="149"/>
      <c r="I238" s="149"/>
      <c r="J238" s="151"/>
      <c r="K238" s="149"/>
      <c r="L238" s="84" t="str">
        <f t="shared" si="9"/>
        <v/>
      </c>
      <c r="M238" s="27" t="str">
        <f t="shared" si="10"/>
        <v/>
      </c>
      <c r="N238" s="26"/>
      <c r="O238" s="27">
        <f>IFERROR($J238*(1-IF(I238="Yes",$H$270,0))*(1-IF(($M$267-$M$270)&gt;'Discount Structure'!$A$4,$H$271,0)),0)</f>
        <v>0</v>
      </c>
      <c r="P238" s="27" t="str">
        <f t="shared" si="11"/>
        <v/>
      </c>
      <c r="Q238" s="115"/>
    </row>
    <row r="239" spans="1:17" ht="30" hidden="1" customHeight="1" outlineLevel="4" thickBot="1">
      <c r="A239" s="28"/>
      <c r="B239" s="149"/>
      <c r="C239" s="149"/>
      <c r="D239" s="149"/>
      <c r="E239" s="149"/>
      <c r="F239" s="149"/>
      <c r="G239" s="149"/>
      <c r="H239" s="149"/>
      <c r="I239" s="149"/>
      <c r="J239" s="151"/>
      <c r="K239" s="149"/>
      <c r="L239" s="84" t="str">
        <f t="shared" si="9"/>
        <v/>
      </c>
      <c r="M239" s="27" t="str">
        <f t="shared" si="10"/>
        <v/>
      </c>
      <c r="N239" s="26"/>
      <c r="O239" s="27">
        <f>IFERROR($J239*(1-IF(I239="Yes",$H$270,0))*(1-IF(($M$267-$M$270)&gt;'Discount Structure'!$A$4,$H$271,0)),0)</f>
        <v>0</v>
      </c>
      <c r="P239" s="27" t="str">
        <f t="shared" si="11"/>
        <v/>
      </c>
      <c r="Q239" s="115"/>
    </row>
    <row r="240" spans="1:17" ht="30" hidden="1" customHeight="1" outlineLevel="4" thickBot="1">
      <c r="A240" s="28"/>
      <c r="B240" s="149"/>
      <c r="C240" s="149"/>
      <c r="D240" s="149"/>
      <c r="E240" s="149"/>
      <c r="F240" s="149"/>
      <c r="G240" s="149"/>
      <c r="H240" s="149"/>
      <c r="I240" s="149"/>
      <c r="J240" s="151"/>
      <c r="K240" s="149"/>
      <c r="L240" s="84" t="str">
        <f t="shared" si="9"/>
        <v/>
      </c>
      <c r="M240" s="27" t="str">
        <f t="shared" si="10"/>
        <v/>
      </c>
      <c r="N240" s="26"/>
      <c r="O240" s="27">
        <f>IFERROR($J240*(1-IF(I240="Yes",$H$270,0))*(1-IF(($M$267-$M$270)&gt;'Discount Structure'!$A$4,$H$271,0)),0)</f>
        <v>0</v>
      </c>
      <c r="P240" s="27" t="str">
        <f t="shared" si="11"/>
        <v/>
      </c>
      <c r="Q240" s="115"/>
    </row>
    <row r="241" spans="1:17" ht="30" hidden="1" customHeight="1" outlineLevel="4" thickBot="1">
      <c r="A241" s="28"/>
      <c r="B241" s="149"/>
      <c r="C241" s="149"/>
      <c r="D241" s="149"/>
      <c r="E241" s="149"/>
      <c r="F241" s="149"/>
      <c r="G241" s="149"/>
      <c r="H241" s="149"/>
      <c r="I241" s="149"/>
      <c r="J241" s="151"/>
      <c r="K241" s="149"/>
      <c r="L241" s="84" t="str">
        <f t="shared" si="9"/>
        <v/>
      </c>
      <c r="M241" s="27" t="str">
        <f t="shared" si="10"/>
        <v/>
      </c>
      <c r="N241" s="26"/>
      <c r="O241" s="27">
        <f>IFERROR($J241*(1-IF(I241="Yes",$H$270,0))*(1-IF(($M$267-$M$270)&gt;'Discount Structure'!$A$4,$H$271,0)),0)</f>
        <v>0</v>
      </c>
      <c r="P241" s="27" t="str">
        <f t="shared" si="11"/>
        <v/>
      </c>
      <c r="Q241" s="115"/>
    </row>
    <row r="242" spans="1:17" ht="30" hidden="1" customHeight="1" outlineLevel="4" thickBot="1">
      <c r="A242" s="28"/>
      <c r="B242" s="149"/>
      <c r="C242" s="149"/>
      <c r="D242" s="149"/>
      <c r="E242" s="149"/>
      <c r="F242" s="149"/>
      <c r="G242" s="149"/>
      <c r="H242" s="149"/>
      <c r="I242" s="149"/>
      <c r="J242" s="151"/>
      <c r="K242" s="149"/>
      <c r="L242" s="84" t="str">
        <f t="shared" si="9"/>
        <v/>
      </c>
      <c r="M242" s="27" t="str">
        <f t="shared" si="10"/>
        <v/>
      </c>
      <c r="N242" s="26"/>
      <c r="O242" s="27">
        <f>IFERROR($J242*(1-IF(I242="Yes",$H$270,0))*(1-IF(($M$267-$M$270)&gt;'Discount Structure'!$A$4,$H$271,0)),0)</f>
        <v>0</v>
      </c>
      <c r="P242" s="27" t="str">
        <f t="shared" si="11"/>
        <v/>
      </c>
      <c r="Q242" s="115"/>
    </row>
    <row r="243" spans="1:17" ht="30" hidden="1" customHeight="1" outlineLevel="4" thickBot="1">
      <c r="A243" s="28"/>
      <c r="B243" s="149"/>
      <c r="C243" s="149"/>
      <c r="D243" s="149"/>
      <c r="E243" s="149"/>
      <c r="F243" s="149"/>
      <c r="G243" s="149"/>
      <c r="H243" s="149"/>
      <c r="I243" s="149"/>
      <c r="J243" s="151"/>
      <c r="K243" s="149"/>
      <c r="L243" s="84" t="str">
        <f t="shared" si="9"/>
        <v/>
      </c>
      <c r="M243" s="27" t="str">
        <f t="shared" si="10"/>
        <v/>
      </c>
      <c r="N243" s="26"/>
      <c r="O243" s="27">
        <f>IFERROR($J243*(1-IF(I243="Yes",$H$270,0))*(1-IF(($M$267-$M$270)&gt;'Discount Structure'!$A$4,$H$271,0)),0)</f>
        <v>0</v>
      </c>
      <c r="P243" s="27" t="str">
        <f t="shared" si="11"/>
        <v/>
      </c>
      <c r="Q243" s="115"/>
    </row>
    <row r="244" spans="1:17" ht="30" hidden="1" customHeight="1" outlineLevel="4" thickBot="1">
      <c r="A244" s="28"/>
      <c r="B244" s="149"/>
      <c r="C244" s="149"/>
      <c r="D244" s="149"/>
      <c r="E244" s="149"/>
      <c r="F244" s="149"/>
      <c r="G244" s="149"/>
      <c r="H244" s="149"/>
      <c r="I244" s="149"/>
      <c r="J244" s="151"/>
      <c r="K244" s="149"/>
      <c r="L244" s="84" t="str">
        <f t="shared" si="9"/>
        <v/>
      </c>
      <c r="M244" s="27" t="str">
        <f t="shared" si="10"/>
        <v/>
      </c>
      <c r="N244" s="26"/>
      <c r="O244" s="27">
        <f>IFERROR($J244*(1-IF(I244="Yes",$H$270,0))*(1-IF(($M$267-$M$270)&gt;'Discount Structure'!$A$4,$H$271,0)),0)</f>
        <v>0</v>
      </c>
      <c r="P244" s="27" t="str">
        <f t="shared" si="11"/>
        <v/>
      </c>
      <c r="Q244" s="115"/>
    </row>
    <row r="245" spans="1:17" ht="30" hidden="1" customHeight="1" outlineLevel="4" thickBot="1">
      <c r="A245" s="28"/>
      <c r="B245" s="149"/>
      <c r="C245" s="149"/>
      <c r="D245" s="149"/>
      <c r="E245" s="149"/>
      <c r="F245" s="149"/>
      <c r="G245" s="149"/>
      <c r="H245" s="149"/>
      <c r="I245" s="149"/>
      <c r="J245" s="151"/>
      <c r="K245" s="149"/>
      <c r="L245" s="84" t="str">
        <f t="shared" si="9"/>
        <v/>
      </c>
      <c r="M245" s="27" t="str">
        <f t="shared" si="10"/>
        <v/>
      </c>
      <c r="N245" s="26"/>
      <c r="O245" s="27">
        <f>IFERROR($J245*(1-IF(I245="Yes",$H$270,0))*(1-IF(($M$267-$M$270)&gt;'Discount Structure'!$A$4,$H$271,0)),0)</f>
        <v>0</v>
      </c>
      <c r="P245" s="27" t="str">
        <f t="shared" si="11"/>
        <v/>
      </c>
      <c r="Q245" s="115"/>
    </row>
    <row r="246" spans="1:17" ht="30" hidden="1" customHeight="1" outlineLevel="4" thickBot="1">
      <c r="A246" s="28"/>
      <c r="B246" s="149"/>
      <c r="C246" s="149"/>
      <c r="D246" s="149"/>
      <c r="E246" s="149"/>
      <c r="F246" s="149"/>
      <c r="G246" s="149"/>
      <c r="H246" s="149"/>
      <c r="I246" s="149"/>
      <c r="J246" s="151"/>
      <c r="K246" s="149"/>
      <c r="L246" s="84" t="str">
        <f t="shared" si="9"/>
        <v/>
      </c>
      <c r="M246" s="27" t="str">
        <f t="shared" si="10"/>
        <v/>
      </c>
      <c r="N246" s="26"/>
      <c r="O246" s="27">
        <f>IFERROR($J246*(1-IF(I246="Yes",$H$270,0))*(1-IF(($M$267-$M$270)&gt;'Discount Structure'!$A$4,$H$271,0)),0)</f>
        <v>0</v>
      </c>
      <c r="P246" s="27" t="str">
        <f t="shared" si="11"/>
        <v/>
      </c>
      <c r="Q246" s="115"/>
    </row>
    <row r="247" spans="1:17" ht="30" hidden="1" customHeight="1" outlineLevel="4" thickBot="1">
      <c r="A247" s="28"/>
      <c r="B247" s="149"/>
      <c r="C247" s="149"/>
      <c r="D247" s="149"/>
      <c r="E247" s="149"/>
      <c r="F247" s="149"/>
      <c r="G247" s="149"/>
      <c r="H247" s="149"/>
      <c r="I247" s="149"/>
      <c r="J247" s="151"/>
      <c r="K247" s="149"/>
      <c r="L247" s="84" t="str">
        <f t="shared" si="9"/>
        <v/>
      </c>
      <c r="M247" s="27" t="str">
        <f t="shared" si="10"/>
        <v/>
      </c>
      <c r="N247" s="26"/>
      <c r="O247" s="27">
        <f>IFERROR($J247*(1-IF(I247="Yes",$H$270,0))*(1-IF(($M$267-$M$270)&gt;'Discount Structure'!$A$4,$H$271,0)),0)</f>
        <v>0</v>
      </c>
      <c r="P247" s="27" t="str">
        <f t="shared" si="11"/>
        <v/>
      </c>
      <c r="Q247" s="115"/>
    </row>
    <row r="248" spans="1:17" ht="30" hidden="1" customHeight="1" outlineLevel="4" thickBot="1">
      <c r="A248" s="28"/>
      <c r="B248" s="149"/>
      <c r="C248" s="149"/>
      <c r="D248" s="149"/>
      <c r="E248" s="149"/>
      <c r="F248" s="149"/>
      <c r="G248" s="149"/>
      <c r="H248" s="149"/>
      <c r="I248" s="149"/>
      <c r="J248" s="151"/>
      <c r="K248" s="149"/>
      <c r="L248" s="84" t="str">
        <f t="shared" si="9"/>
        <v/>
      </c>
      <c r="M248" s="27" t="str">
        <f t="shared" si="10"/>
        <v/>
      </c>
      <c r="N248" s="26"/>
      <c r="O248" s="27">
        <f>IFERROR($J248*(1-IF(I248="Yes",$H$270,0))*(1-IF(($M$267-$M$270)&gt;'Discount Structure'!$A$4,$H$271,0)),0)</f>
        <v>0</v>
      </c>
      <c r="P248" s="27" t="str">
        <f t="shared" si="11"/>
        <v/>
      </c>
      <c r="Q248" s="115"/>
    </row>
    <row r="249" spans="1:17" ht="30" hidden="1" customHeight="1" outlineLevel="4" thickBot="1">
      <c r="A249" s="28"/>
      <c r="B249" s="149"/>
      <c r="C249" s="149"/>
      <c r="D249" s="149"/>
      <c r="E249" s="149"/>
      <c r="F249" s="149"/>
      <c r="G249" s="149"/>
      <c r="H249" s="149"/>
      <c r="I249" s="149"/>
      <c r="J249" s="151"/>
      <c r="K249" s="149"/>
      <c r="L249" s="84" t="str">
        <f t="shared" si="9"/>
        <v/>
      </c>
      <c r="M249" s="27" t="str">
        <f t="shared" si="10"/>
        <v/>
      </c>
      <c r="N249" s="26"/>
      <c r="O249" s="27">
        <f>IFERROR($J249*(1-IF(I249="Yes",$H$270,0))*(1-IF(($M$267-$M$270)&gt;'Discount Structure'!$A$4,$H$271,0)),0)</f>
        <v>0</v>
      </c>
      <c r="P249" s="27" t="str">
        <f t="shared" si="11"/>
        <v/>
      </c>
      <c r="Q249" s="115"/>
    </row>
    <row r="250" spans="1:17" ht="30" hidden="1" customHeight="1" outlineLevel="4" thickBot="1">
      <c r="A250" s="28"/>
      <c r="B250" s="149"/>
      <c r="C250" s="149"/>
      <c r="D250" s="149"/>
      <c r="E250" s="149"/>
      <c r="F250" s="149"/>
      <c r="G250" s="149"/>
      <c r="H250" s="149"/>
      <c r="I250" s="149"/>
      <c r="J250" s="151"/>
      <c r="K250" s="149"/>
      <c r="L250" s="84" t="str">
        <f t="shared" si="9"/>
        <v/>
      </c>
      <c r="M250" s="27" t="str">
        <f t="shared" si="10"/>
        <v/>
      </c>
      <c r="N250" s="26"/>
      <c r="O250" s="27">
        <f>IFERROR($J250*(1-IF(I250="Yes",$H$270,0))*(1-IF(($M$267-$M$270)&gt;'Discount Structure'!$A$4,$H$271,0)),0)</f>
        <v>0</v>
      </c>
      <c r="P250" s="27" t="str">
        <f t="shared" si="11"/>
        <v/>
      </c>
      <c r="Q250" s="115"/>
    </row>
    <row r="251" spans="1:17" ht="30" hidden="1" customHeight="1" outlineLevel="4" thickBot="1">
      <c r="A251" s="28"/>
      <c r="B251" s="149"/>
      <c r="C251" s="149"/>
      <c r="D251" s="149"/>
      <c r="E251" s="149"/>
      <c r="F251" s="149"/>
      <c r="G251" s="149"/>
      <c r="H251" s="149"/>
      <c r="I251" s="149"/>
      <c r="J251" s="151"/>
      <c r="K251" s="149"/>
      <c r="L251" s="84" t="str">
        <f t="shared" si="9"/>
        <v/>
      </c>
      <c r="M251" s="27" t="str">
        <f t="shared" si="10"/>
        <v/>
      </c>
      <c r="N251" s="26"/>
      <c r="O251" s="27">
        <f>IFERROR($J251*(1-IF(I251="Yes",$H$270,0))*(1-IF(($M$267-$M$270)&gt;'Discount Structure'!$A$4,$H$271,0)),0)</f>
        <v>0</v>
      </c>
      <c r="P251" s="27" t="str">
        <f t="shared" si="11"/>
        <v/>
      </c>
      <c r="Q251" s="115"/>
    </row>
    <row r="252" spans="1:17" ht="30" hidden="1" customHeight="1" outlineLevel="4" thickBot="1">
      <c r="B252" s="149"/>
      <c r="C252" s="149"/>
      <c r="D252" s="149"/>
      <c r="E252" s="149"/>
      <c r="F252" s="149"/>
      <c r="G252" s="149"/>
      <c r="H252" s="149"/>
      <c r="I252" s="149"/>
      <c r="J252" s="151"/>
      <c r="K252" s="149"/>
      <c r="L252" s="84" t="str">
        <f t="shared" si="9"/>
        <v/>
      </c>
      <c r="M252" s="27" t="str">
        <f t="shared" si="10"/>
        <v/>
      </c>
      <c r="N252" s="26"/>
      <c r="O252" s="27">
        <f>IFERROR($J252*(1-IF(I252="Yes",$H$270,0))*(1-IF(($M$267-$M$270)&gt;'Discount Structure'!$A$4,$H$271,0)),0)</f>
        <v>0</v>
      </c>
      <c r="P252" s="27" t="str">
        <f t="shared" si="11"/>
        <v/>
      </c>
      <c r="Q252" s="115"/>
    </row>
    <row r="253" spans="1:17" ht="30" hidden="1" customHeight="1" outlineLevel="4" thickBot="1">
      <c r="B253" s="149"/>
      <c r="C253" s="149"/>
      <c r="D253" s="149"/>
      <c r="E253" s="149"/>
      <c r="F253" s="149"/>
      <c r="G253" s="149"/>
      <c r="H253" s="149"/>
      <c r="I253" s="149"/>
      <c r="J253" s="151"/>
      <c r="K253" s="149"/>
      <c r="L253" s="84" t="str">
        <f t="shared" si="9"/>
        <v/>
      </c>
      <c r="M253" s="27" t="str">
        <f t="shared" si="10"/>
        <v/>
      </c>
      <c r="N253" s="26"/>
      <c r="O253" s="27">
        <f>IFERROR($J253*(1-IF(I253="Yes",$H$270,0))*(1-IF(($M$267-$M$270)&gt;'Discount Structure'!$A$4,$H$271,0)),0)</f>
        <v>0</v>
      </c>
      <c r="P253" s="27" t="str">
        <f t="shared" si="11"/>
        <v/>
      </c>
      <c r="Q253" s="115"/>
    </row>
    <row r="254" spans="1:17" ht="30" hidden="1" customHeight="1" outlineLevel="4" thickBot="1">
      <c r="B254" s="149"/>
      <c r="C254" s="149"/>
      <c r="D254" s="149"/>
      <c r="E254" s="149"/>
      <c r="F254" s="149"/>
      <c r="G254" s="149"/>
      <c r="H254" s="149"/>
      <c r="I254" s="149"/>
      <c r="J254" s="151"/>
      <c r="K254" s="149"/>
      <c r="L254" s="84" t="str">
        <f t="shared" si="9"/>
        <v/>
      </c>
      <c r="M254" s="27" t="str">
        <f t="shared" si="10"/>
        <v/>
      </c>
      <c r="N254" s="26"/>
      <c r="O254" s="27">
        <f>IFERROR($J254*(1-IF(I254="Yes",$H$270,0))*(1-IF(($M$267-$M$270)&gt;'Discount Structure'!$A$4,$H$271,0)),0)</f>
        <v>0</v>
      </c>
      <c r="P254" s="27" t="str">
        <f t="shared" si="11"/>
        <v/>
      </c>
      <c r="Q254" s="115"/>
    </row>
    <row r="255" spans="1:17" ht="30" hidden="1" customHeight="1" outlineLevel="4" thickBot="1">
      <c r="B255" s="149"/>
      <c r="C255" s="149"/>
      <c r="D255" s="149"/>
      <c r="E255" s="149"/>
      <c r="F255" s="149"/>
      <c r="G255" s="149"/>
      <c r="H255" s="149"/>
      <c r="I255" s="149"/>
      <c r="J255" s="151"/>
      <c r="K255" s="149"/>
      <c r="L255" s="84" t="str">
        <f t="shared" si="9"/>
        <v/>
      </c>
      <c r="M255" s="27" t="str">
        <f t="shared" si="10"/>
        <v/>
      </c>
      <c r="N255" s="26"/>
      <c r="O255" s="27">
        <f>IFERROR($J255*(1-IF(I255="Yes",$H$270,0))*(1-IF(($M$267-$M$270)&gt;'Discount Structure'!$A$4,$H$271,0)),0)</f>
        <v>0</v>
      </c>
      <c r="P255" s="27" t="str">
        <f t="shared" si="11"/>
        <v/>
      </c>
      <c r="Q255" s="115"/>
    </row>
    <row r="256" spans="1:17" ht="30" hidden="1" customHeight="1" outlineLevel="4" thickBot="1">
      <c r="A256" s="28"/>
      <c r="B256" s="149"/>
      <c r="C256" s="149"/>
      <c r="D256" s="149"/>
      <c r="E256" s="149"/>
      <c r="F256" s="149"/>
      <c r="G256" s="149"/>
      <c r="H256" s="149"/>
      <c r="I256" s="149"/>
      <c r="J256" s="151"/>
      <c r="K256" s="149"/>
      <c r="L256" s="84" t="str">
        <f t="shared" si="9"/>
        <v/>
      </c>
      <c r="M256" s="27" t="str">
        <f t="shared" si="10"/>
        <v/>
      </c>
      <c r="N256" s="26"/>
      <c r="O256" s="27">
        <f>IFERROR($J256*(1-IF(I256="Yes",$H$270,0))*(1-IF(($M$267-$M$270)&gt;'Discount Structure'!$A$4,$H$271,0)),0)</f>
        <v>0</v>
      </c>
      <c r="P256" s="27" t="str">
        <f t="shared" si="11"/>
        <v/>
      </c>
      <c r="Q256" s="115"/>
    </row>
    <row r="257" spans="1:18" ht="30" hidden="1" customHeight="1" outlineLevel="4" thickBot="1">
      <c r="A257" s="28"/>
      <c r="B257" s="149"/>
      <c r="C257" s="149"/>
      <c r="D257" s="149"/>
      <c r="E257" s="149"/>
      <c r="F257" s="149"/>
      <c r="G257" s="149"/>
      <c r="H257" s="149"/>
      <c r="I257" s="149"/>
      <c r="J257" s="151"/>
      <c r="K257" s="149"/>
      <c r="L257" s="84" t="str">
        <f t="shared" si="9"/>
        <v/>
      </c>
      <c r="M257" s="27" t="str">
        <f t="shared" si="10"/>
        <v/>
      </c>
      <c r="N257" s="26"/>
      <c r="O257" s="27">
        <f>IFERROR($J257*(1-IF(I257="Yes",$H$270,0))*(1-IF(($M$267-$M$270)&gt;'Discount Structure'!$A$4,$H$271,0)),0)</f>
        <v>0</v>
      </c>
      <c r="P257" s="27" t="str">
        <f t="shared" si="11"/>
        <v/>
      </c>
      <c r="Q257" s="115"/>
    </row>
    <row r="258" spans="1:18" ht="30" hidden="1" customHeight="1" outlineLevel="4" thickBot="1">
      <c r="A258" s="28"/>
      <c r="B258" s="149"/>
      <c r="C258" s="149"/>
      <c r="D258" s="149"/>
      <c r="E258" s="149"/>
      <c r="F258" s="149"/>
      <c r="G258" s="149"/>
      <c r="H258" s="149"/>
      <c r="I258" s="149"/>
      <c r="J258" s="151"/>
      <c r="K258" s="149"/>
      <c r="L258" s="84" t="str">
        <f t="shared" si="9"/>
        <v/>
      </c>
      <c r="M258" s="27" t="str">
        <f t="shared" si="10"/>
        <v/>
      </c>
      <c r="N258" s="26"/>
      <c r="O258" s="27">
        <f>IFERROR($J258*(1-IF(I258="Yes",$H$270,0))*(1-IF(($M$267-$M$270)&gt;'Discount Structure'!$A$4,$H$271,0)),0)</f>
        <v>0</v>
      </c>
      <c r="P258" s="27" t="str">
        <f t="shared" si="11"/>
        <v/>
      </c>
      <c r="Q258" s="115"/>
    </row>
    <row r="259" spans="1:18" ht="30" hidden="1" customHeight="1" outlineLevel="4" thickBot="1">
      <c r="A259" s="28"/>
      <c r="B259" s="149"/>
      <c r="C259" s="149"/>
      <c r="D259" s="149"/>
      <c r="E259" s="149"/>
      <c r="F259" s="149"/>
      <c r="G259" s="149"/>
      <c r="H259" s="149"/>
      <c r="I259" s="149"/>
      <c r="J259" s="151"/>
      <c r="K259" s="149"/>
      <c r="L259" s="84" t="str">
        <f t="shared" si="9"/>
        <v/>
      </c>
      <c r="M259" s="27" t="str">
        <f t="shared" si="10"/>
        <v/>
      </c>
      <c r="N259" s="26"/>
      <c r="O259" s="27">
        <f>IFERROR($J259*(1-IF(I259="Yes",$H$270,0))*(1-IF(($M$267-$M$270)&gt;'Discount Structure'!$A$4,$H$271,0)),0)</f>
        <v>0</v>
      </c>
      <c r="P259" s="27" t="str">
        <f t="shared" si="11"/>
        <v/>
      </c>
      <c r="Q259" s="115"/>
    </row>
    <row r="260" spans="1:18" ht="30" hidden="1" customHeight="1" outlineLevel="4" thickBot="1">
      <c r="A260" s="28"/>
      <c r="B260" s="149"/>
      <c r="C260" s="149"/>
      <c r="D260" s="149"/>
      <c r="E260" s="149"/>
      <c r="F260" s="149"/>
      <c r="G260" s="149"/>
      <c r="H260" s="149"/>
      <c r="I260" s="149"/>
      <c r="J260" s="151"/>
      <c r="K260" s="149"/>
      <c r="L260" s="84" t="str">
        <f t="shared" ref="L260:L266" si="12">IFERROR(IF(K260&lt;&gt;"",K260/$L$8,""),"")</f>
        <v/>
      </c>
      <c r="M260" s="27" t="str">
        <f t="shared" ref="M260:M266" si="13">IF($B260&lt;&gt;"",J260*$K260,"")</f>
        <v/>
      </c>
      <c r="N260" s="26"/>
      <c r="O260" s="27">
        <f>IFERROR($J260*(1-IF(I260="Yes",$H$270,0))*(1-IF(($M$267-$M$270)&gt;'Discount Structure'!$A$4,$H$271,0)),0)</f>
        <v>0</v>
      </c>
      <c r="P260" s="27" t="str">
        <f t="shared" ref="P260:P266" si="14">IF($B260&lt;&gt;"",O260*$K260,"")</f>
        <v/>
      </c>
      <c r="Q260" s="115"/>
    </row>
    <row r="261" spans="1:18" ht="30" hidden="1" customHeight="1" outlineLevel="4" thickBot="1">
      <c r="A261" s="28"/>
      <c r="B261" s="149"/>
      <c r="C261" s="149"/>
      <c r="D261" s="149"/>
      <c r="E261" s="149"/>
      <c r="F261" s="149"/>
      <c r="G261" s="149"/>
      <c r="H261" s="149"/>
      <c r="I261" s="149"/>
      <c r="J261" s="151"/>
      <c r="K261" s="149"/>
      <c r="L261" s="84" t="str">
        <f t="shared" si="12"/>
        <v/>
      </c>
      <c r="M261" s="27" t="str">
        <f t="shared" si="13"/>
        <v/>
      </c>
      <c r="N261" s="26"/>
      <c r="O261" s="27">
        <f>IFERROR($J261*(1-IF(I261="Yes",$H$270,0))*(1-IF(($M$267-$M$270)&gt;'Discount Structure'!$A$4,$H$271,0)),0)</f>
        <v>0</v>
      </c>
      <c r="P261" s="27" t="str">
        <f t="shared" si="14"/>
        <v/>
      </c>
      <c r="Q261" s="115"/>
    </row>
    <row r="262" spans="1:18" ht="30" hidden="1" customHeight="1" outlineLevel="4" thickBot="1">
      <c r="A262" s="28"/>
      <c r="B262" s="149"/>
      <c r="C262" s="149"/>
      <c r="D262" s="149"/>
      <c r="E262" s="149"/>
      <c r="F262" s="149"/>
      <c r="G262" s="149"/>
      <c r="H262" s="149"/>
      <c r="I262" s="149"/>
      <c r="J262" s="151"/>
      <c r="K262" s="149"/>
      <c r="L262" s="84" t="str">
        <f t="shared" si="12"/>
        <v/>
      </c>
      <c r="M262" s="27" t="str">
        <f t="shared" si="13"/>
        <v/>
      </c>
      <c r="N262" s="26"/>
      <c r="O262" s="27">
        <f>IFERROR($J262*(1-IF(I262="Yes",$H$270,0))*(1-IF(($M$267-$M$270)&gt;'Discount Structure'!$A$4,$H$271,0)),0)</f>
        <v>0</v>
      </c>
      <c r="P262" s="27" t="str">
        <f t="shared" si="14"/>
        <v/>
      </c>
      <c r="Q262" s="115"/>
    </row>
    <row r="263" spans="1:18" ht="30" hidden="1" customHeight="1" outlineLevel="4" thickBot="1">
      <c r="A263" s="28"/>
      <c r="B263" s="149"/>
      <c r="C263" s="149"/>
      <c r="D263" s="149"/>
      <c r="E263" s="149"/>
      <c r="F263" s="149"/>
      <c r="G263" s="149"/>
      <c r="H263" s="149"/>
      <c r="I263" s="149"/>
      <c r="J263" s="151"/>
      <c r="K263" s="149"/>
      <c r="L263" s="84" t="str">
        <f t="shared" si="12"/>
        <v/>
      </c>
      <c r="M263" s="27" t="str">
        <f t="shared" si="13"/>
        <v/>
      </c>
      <c r="N263" s="26"/>
      <c r="O263" s="27">
        <f>IFERROR($J263*(1-IF(I263="Yes",$H$270,0))*(1-IF(($M$267-$M$270)&gt;'Discount Structure'!$A$4,$H$271,0)),0)</f>
        <v>0</v>
      </c>
      <c r="P263" s="27" t="str">
        <f t="shared" si="14"/>
        <v/>
      </c>
      <c r="Q263" s="115"/>
    </row>
    <row r="264" spans="1:18" ht="30" hidden="1" customHeight="1" outlineLevel="4" thickBot="1">
      <c r="A264" s="28"/>
      <c r="B264" s="149"/>
      <c r="C264" s="149"/>
      <c r="D264" s="149"/>
      <c r="E264" s="149"/>
      <c r="F264" s="149"/>
      <c r="G264" s="149"/>
      <c r="H264" s="149"/>
      <c r="I264" s="149"/>
      <c r="J264" s="151"/>
      <c r="K264" s="149"/>
      <c r="L264" s="84" t="str">
        <f t="shared" si="12"/>
        <v/>
      </c>
      <c r="M264" s="27" t="str">
        <f>IF($B264&lt;&gt;"",J264*$K264,"")</f>
        <v/>
      </c>
      <c r="N264" s="26"/>
      <c r="O264" s="27">
        <f>IFERROR($J264*(1-IF(I264="Yes",$H$270,0))*(1-IF(($M$267-$M$270)&gt;'Discount Structure'!$A$4,$H$271,0)),0)</f>
        <v>0</v>
      </c>
      <c r="P264" s="27" t="str">
        <f t="shared" si="14"/>
        <v/>
      </c>
      <c r="Q264" s="115"/>
    </row>
    <row r="265" spans="1:18" ht="30" hidden="1" customHeight="1" outlineLevel="4" thickBot="1">
      <c r="A265" s="28"/>
      <c r="B265" s="149"/>
      <c r="C265" s="149"/>
      <c r="D265" s="149"/>
      <c r="E265" s="149"/>
      <c r="F265" s="149"/>
      <c r="G265" s="149"/>
      <c r="H265" s="149"/>
      <c r="I265" s="149"/>
      <c r="J265" s="151"/>
      <c r="K265" s="149"/>
      <c r="L265" s="84" t="str">
        <f t="shared" si="12"/>
        <v/>
      </c>
      <c r="M265" s="27" t="str">
        <f t="shared" si="13"/>
        <v/>
      </c>
      <c r="N265" s="26"/>
      <c r="O265" s="27">
        <f>IFERROR($J265*(1-IF(I265="Yes",$H$270,0))*(1-IF(($M$267-$M$270)&gt;'Discount Structure'!$A$4,$H$271,0)),0)</f>
        <v>0</v>
      </c>
      <c r="P265" s="27" t="str">
        <f t="shared" si="14"/>
        <v/>
      </c>
      <c r="Q265" s="115"/>
    </row>
    <row r="266" spans="1:18" ht="30" hidden="1" customHeight="1" outlineLevel="4" thickBot="1">
      <c r="A266" s="28"/>
      <c r="B266" s="149"/>
      <c r="C266" s="149"/>
      <c r="D266" s="149"/>
      <c r="E266" s="149"/>
      <c r="F266" s="149"/>
      <c r="G266" s="149"/>
      <c r="H266" s="149"/>
      <c r="I266" s="149"/>
      <c r="J266" s="151"/>
      <c r="K266" s="149"/>
      <c r="L266" s="84" t="str">
        <f t="shared" si="12"/>
        <v/>
      </c>
      <c r="M266" s="27" t="str">
        <f t="shared" si="13"/>
        <v/>
      </c>
      <c r="N266" s="26"/>
      <c r="O266" s="27">
        <f>IFERROR($J266*(1-IF(I266="Yes",$H$270,0))*(1-IF(($M$267-$M$270)&gt;'Discount Structure'!$A$4,$H$271,0)),0)</f>
        <v>0</v>
      </c>
      <c r="P266" s="27" t="str">
        <f t="shared" si="14"/>
        <v/>
      </c>
      <c r="Q266" s="115"/>
    </row>
    <row r="267" spans="1:18" ht="73" collapsed="1" thickBot="1">
      <c r="A267" s="108" t="s">
        <v>259</v>
      </c>
      <c r="B267" s="29"/>
      <c r="C267" s="29"/>
      <c r="D267" s="29"/>
      <c r="E267" s="29"/>
      <c r="F267" s="29"/>
      <c r="G267" s="29"/>
      <c r="H267" s="29"/>
      <c r="J267" s="30" t="s">
        <v>40</v>
      </c>
      <c r="K267" s="88">
        <f>SUMIF(B67:B266,"&lt;&gt;"&amp;"",K67:K266)</f>
        <v>0</v>
      </c>
      <c r="L267" s="26"/>
      <c r="M267" s="27">
        <f>SUM(M67:M266)</f>
        <v>0</v>
      </c>
      <c r="N267" s="29"/>
      <c r="O267" s="30" t="s">
        <v>40</v>
      </c>
      <c r="P267" s="27">
        <f>SUM(P67:P266)</f>
        <v>0</v>
      </c>
      <c r="Q267" s="115"/>
    </row>
    <row r="268" spans="1:18" ht="46" customHeight="1" thickBot="1">
      <c r="C268" s="26"/>
      <c r="D268" s="26"/>
      <c r="E268" s="26"/>
      <c r="F268" s="26"/>
      <c r="G268" s="26"/>
      <c r="H268" s="26"/>
      <c r="I268" s="26"/>
      <c r="J268" s="26"/>
      <c r="K268" s="26"/>
      <c r="L268" s="26"/>
      <c r="M268" s="26"/>
      <c r="N268" s="26"/>
      <c r="O268" s="53"/>
      <c r="P268" s="54"/>
      <c r="Q268" s="54"/>
    </row>
    <row r="269" spans="1:18" ht="20" customHeight="1" thickBot="1">
      <c r="B269" s="161" t="s">
        <v>41</v>
      </c>
      <c r="C269" s="162"/>
      <c r="D269" s="162"/>
      <c r="E269" s="162"/>
      <c r="F269" s="162"/>
      <c r="G269" s="162"/>
      <c r="H269" s="163"/>
      <c r="I269" s="163"/>
      <c r="J269" s="163"/>
      <c r="K269" s="163"/>
      <c r="L269" s="163"/>
      <c r="M269" s="164"/>
      <c r="N269" s="48"/>
      <c r="O269" s="55"/>
      <c r="P269" s="56"/>
      <c r="Q269" s="56"/>
    </row>
    <row r="270" spans="1:18" ht="27.5" customHeight="1" thickBot="1">
      <c r="B270" s="165" t="s">
        <v>45</v>
      </c>
      <c r="C270" s="163"/>
      <c r="D270" s="163"/>
      <c r="E270" s="163"/>
      <c r="F270" s="163"/>
      <c r="G270" s="164"/>
      <c r="H270" s="153"/>
      <c r="I270" s="154"/>
      <c r="J270" s="165" t="s">
        <v>42</v>
      </c>
      <c r="K270" s="163"/>
      <c r="L270" s="164"/>
      <c r="M270" s="32">
        <f>SUMIF($I$67:$I$266,"Yes",$M$67:$M$266)*(H270)</f>
        <v>0</v>
      </c>
      <c r="N270" s="50"/>
      <c r="O270" s="148"/>
      <c r="P270" s="58"/>
      <c r="Q270" s="58"/>
      <c r="R270" s="26"/>
    </row>
    <row r="271" spans="1:18" ht="33" customHeight="1" thickBot="1">
      <c r="B271" s="165" t="s">
        <v>46</v>
      </c>
      <c r="C271" s="163"/>
      <c r="D271" s="163"/>
      <c r="E271" s="163"/>
      <c r="F271" s="163"/>
      <c r="G271" s="164"/>
      <c r="H271" s="155"/>
      <c r="I271" s="156"/>
      <c r="J271" s="165" t="s">
        <v>43</v>
      </c>
      <c r="K271" s="163"/>
      <c r="L271" s="164"/>
      <c r="M271" s="31">
        <f>(IF(($M$267-$M$270)&gt;'Discount Structure'!$A$4,(M267-M270)*(H271),0))</f>
        <v>0</v>
      </c>
      <c r="N271" s="50"/>
      <c r="O271" s="57"/>
      <c r="P271" s="58"/>
      <c r="Q271" s="58"/>
      <c r="R271" s="26"/>
    </row>
    <row r="272" spans="1:18" ht="32.5" customHeight="1" thickBot="1">
      <c r="C272" s="26"/>
      <c r="D272" s="26"/>
      <c r="E272" s="26"/>
      <c r="F272" s="26"/>
      <c r="G272" s="26"/>
      <c r="H272" s="26"/>
      <c r="I272" s="26"/>
      <c r="J272" s="165" t="s">
        <v>219</v>
      </c>
      <c r="K272" s="173"/>
      <c r="L272" s="174"/>
      <c r="M272" s="32">
        <f>M270+M271</f>
        <v>0</v>
      </c>
      <c r="N272" s="50"/>
      <c r="O272" s="58"/>
      <c r="P272" s="58"/>
      <c r="Q272" s="58"/>
      <c r="R272" s="26"/>
    </row>
    <row r="273" spans="2:18" ht="16" customHeight="1" thickBot="1">
      <c r="C273" s="26"/>
      <c r="D273" s="26"/>
      <c r="E273" s="26"/>
      <c r="F273" s="26"/>
      <c r="G273" s="26"/>
      <c r="H273" s="26"/>
      <c r="I273" s="26"/>
      <c r="J273" s="26"/>
      <c r="K273" s="26"/>
      <c r="L273" s="26"/>
      <c r="M273" s="26"/>
      <c r="N273" s="49"/>
      <c r="O273" s="59"/>
      <c r="P273" s="60"/>
      <c r="Q273" s="60"/>
      <c r="R273" s="26"/>
    </row>
    <row r="274" spans="2:18" ht="33" customHeight="1" thickBot="1">
      <c r="B274" s="165" t="s">
        <v>220</v>
      </c>
      <c r="C274" s="163"/>
      <c r="D274" s="163"/>
      <c r="E274" s="163"/>
      <c r="F274" s="163"/>
      <c r="G274" s="164"/>
      <c r="H274" s="47"/>
      <c r="I274" s="26"/>
      <c r="J274" s="165" t="s">
        <v>221</v>
      </c>
      <c r="K274" s="163"/>
      <c r="L274" s="164"/>
      <c r="M274" s="27">
        <f>M267-M272</f>
        <v>0</v>
      </c>
      <c r="O274" s="59"/>
      <c r="P274" s="56"/>
      <c r="Q274" s="56"/>
      <c r="R274" s="33"/>
    </row>
    <row r="275" spans="2:18" ht="40" customHeight="1" thickBot="1">
      <c r="B275" s="197" t="s">
        <v>72</v>
      </c>
      <c r="C275" s="199"/>
      <c r="D275" s="200"/>
      <c r="E275" s="200"/>
      <c r="F275" s="200"/>
      <c r="G275" s="200"/>
      <c r="H275" s="201"/>
      <c r="N275" s="48"/>
      <c r="O275" s="59"/>
      <c r="P275" s="56"/>
      <c r="Q275" s="56"/>
    </row>
    <row r="276" spans="2:18" ht="41.5" customHeight="1" thickBot="1">
      <c r="B276" s="198"/>
      <c r="C276" s="202"/>
      <c r="D276" s="203"/>
      <c r="E276" s="203"/>
      <c r="F276" s="203"/>
      <c r="G276" s="203"/>
      <c r="H276" s="204"/>
      <c r="J276" s="165" t="s">
        <v>222</v>
      </c>
      <c r="K276" s="163"/>
      <c r="L276" s="164"/>
      <c r="M276" s="27">
        <f>H274+M274</f>
        <v>0</v>
      </c>
      <c r="N276" s="48"/>
      <c r="O276" s="56"/>
      <c r="P276" s="56"/>
      <c r="Q276" s="56"/>
    </row>
    <row r="277" spans="2:18" ht="25" customHeight="1">
      <c r="C277" s="23"/>
      <c r="M277" s="29"/>
      <c r="N277" s="48"/>
      <c r="O277" s="56"/>
      <c r="P277" s="56"/>
      <c r="Q277" s="56"/>
    </row>
    <row r="278" spans="2:18" ht="74" customHeight="1">
      <c r="B278" s="192" t="s">
        <v>60</v>
      </c>
      <c r="C278" s="193"/>
      <c r="D278" s="196"/>
      <c r="E278" s="196"/>
      <c r="F278" s="196"/>
      <c r="G278" s="196"/>
      <c r="H278" s="196"/>
      <c r="I278" s="196"/>
      <c r="J278" s="196"/>
      <c r="K278" s="196"/>
      <c r="L278" s="196"/>
      <c r="M278" s="196"/>
      <c r="N278" s="196"/>
      <c r="O278" s="196"/>
      <c r="P278" s="196"/>
      <c r="Q278" s="117"/>
    </row>
    <row r="279" spans="2:18">
      <c r="C279" s="23"/>
    </row>
    <row r="280" spans="2:18">
      <c r="C280" s="23"/>
    </row>
    <row r="281" spans="2:18">
      <c r="C281" s="23"/>
    </row>
    <row r="282" spans="2:18" ht="24.5" customHeight="1">
      <c r="C282" s="191" t="s">
        <v>50</v>
      </c>
      <c r="D282" s="191"/>
      <c r="E282" s="191"/>
      <c r="F282" s="191"/>
      <c r="G282" s="191"/>
      <c r="H282" s="191"/>
      <c r="I282" s="191"/>
      <c r="J282" s="191"/>
      <c r="K282" s="191"/>
      <c r="L282" s="191"/>
      <c r="M282" s="191"/>
      <c r="N282" s="191"/>
      <c r="O282" s="191"/>
      <c r="P282" s="191"/>
      <c r="Q282" s="118"/>
    </row>
    <row r="283" spans="2:18" ht="20" customHeight="1">
      <c r="B283" s="192" t="s">
        <v>3</v>
      </c>
      <c r="C283" s="193"/>
      <c r="D283" s="189"/>
      <c r="E283" s="189"/>
      <c r="F283" s="189"/>
      <c r="G283" s="189"/>
      <c r="H283" s="189"/>
      <c r="I283" s="189"/>
      <c r="J283" s="34" t="s">
        <v>4</v>
      </c>
      <c r="K283" s="190"/>
      <c r="L283" s="190"/>
      <c r="M283" s="190"/>
      <c r="N283" s="190"/>
      <c r="O283" s="190"/>
      <c r="P283" s="190"/>
      <c r="Q283" s="119"/>
    </row>
    <row r="284" spans="2:18" ht="24.5" customHeight="1">
      <c r="B284" s="192" t="s">
        <v>58</v>
      </c>
      <c r="C284" s="193"/>
      <c r="D284" s="189"/>
      <c r="E284" s="189"/>
      <c r="F284" s="189"/>
      <c r="G284" s="189"/>
      <c r="H284" s="189"/>
      <c r="I284" s="189"/>
      <c r="J284" s="34" t="s">
        <v>59</v>
      </c>
      <c r="K284" s="190"/>
      <c r="L284" s="190"/>
      <c r="M284" s="190"/>
      <c r="N284" s="190"/>
      <c r="O284" s="190"/>
      <c r="P284" s="190"/>
      <c r="Q284" s="119"/>
    </row>
    <row r="285" spans="2:18" ht="20.5" customHeight="1">
      <c r="B285" s="192" t="s">
        <v>5</v>
      </c>
      <c r="C285" s="193"/>
      <c r="D285" s="189"/>
      <c r="E285" s="189"/>
      <c r="F285" s="189"/>
      <c r="G285" s="189"/>
      <c r="H285" s="189"/>
      <c r="I285" s="189"/>
      <c r="J285" s="34" t="s">
        <v>6</v>
      </c>
      <c r="K285" s="190"/>
      <c r="L285" s="190"/>
      <c r="M285" s="190"/>
      <c r="N285" s="190"/>
      <c r="O285" s="190"/>
      <c r="P285" s="190"/>
      <c r="Q285" s="119"/>
    </row>
    <row r="286" spans="2:18"/>
    <row r="287" spans="2:18"/>
  </sheetData>
  <sheetProtection algorithmName="SHA-512" hashValue="sPeGsaJv/9Sa0m2JFDc4F4SOQzEMiokwRQ66+tq5/glNw0V0DVwpB44RNuInkZlm9um78E6mUXvaR8R/BoiJDA==" saltValue="8xrwTuWAJ0xxciOv4YqGqw==" spinCount="100000" sheet="1" formatColumns="0" formatRows="0" insertRows="0" deleteRows="0" selectLockedCells="1" sort="0"/>
  <mergeCells count="155">
    <mergeCell ref="H56:I56"/>
    <mergeCell ref="H57:I57"/>
    <mergeCell ref="H58:I58"/>
    <mergeCell ref="H59:I59"/>
    <mergeCell ref="H60:I60"/>
    <mergeCell ref="H61:I61"/>
    <mergeCell ref="H62:I62"/>
    <mergeCell ref="H47:I47"/>
    <mergeCell ref="H48:I48"/>
    <mergeCell ref="H49:I49"/>
    <mergeCell ref="H50:I50"/>
    <mergeCell ref="H51:I51"/>
    <mergeCell ref="H52:I52"/>
    <mergeCell ref="H53:I53"/>
    <mergeCell ref="H54:I54"/>
    <mergeCell ref="H55:I55"/>
    <mergeCell ref="H38:I38"/>
    <mergeCell ref="H39:I39"/>
    <mergeCell ref="H40:I40"/>
    <mergeCell ref="H41:I41"/>
    <mergeCell ref="H42:I42"/>
    <mergeCell ref="H43:I43"/>
    <mergeCell ref="H44:I44"/>
    <mergeCell ref="H45:I45"/>
    <mergeCell ref="H46:I46"/>
    <mergeCell ref="H37:I37"/>
    <mergeCell ref="H28:I28"/>
    <mergeCell ref="H29:I29"/>
    <mergeCell ref="H30:I30"/>
    <mergeCell ref="H31:I31"/>
    <mergeCell ref="H32:I32"/>
    <mergeCell ref="H33:I33"/>
    <mergeCell ref="H34:I34"/>
    <mergeCell ref="H35:I35"/>
    <mergeCell ref="H36:I36"/>
    <mergeCell ref="H19:I19"/>
    <mergeCell ref="H20:I20"/>
    <mergeCell ref="H21:I21"/>
    <mergeCell ref="H22:I22"/>
    <mergeCell ref="H23:I23"/>
    <mergeCell ref="H24:I24"/>
    <mergeCell ref="H25:I25"/>
    <mergeCell ref="H26:I26"/>
    <mergeCell ref="H27:I27"/>
    <mergeCell ref="C30:D30"/>
    <mergeCell ref="C31:D31"/>
    <mergeCell ref="C32:D32"/>
    <mergeCell ref="C33:D33"/>
    <mergeCell ref="C44:D44"/>
    <mergeCell ref="C45:D45"/>
    <mergeCell ref="C46:D46"/>
    <mergeCell ref="C39:D39"/>
    <mergeCell ref="C40:D40"/>
    <mergeCell ref="C41:D41"/>
    <mergeCell ref="C42:D42"/>
    <mergeCell ref="C43:D43"/>
    <mergeCell ref="C34:D34"/>
    <mergeCell ref="C35:D35"/>
    <mergeCell ref="C36:D36"/>
    <mergeCell ref="C37:D37"/>
    <mergeCell ref="C38:D38"/>
    <mergeCell ref="C21:D21"/>
    <mergeCell ref="C22:D22"/>
    <mergeCell ref="C23:D23"/>
    <mergeCell ref="C24:D24"/>
    <mergeCell ref="C25:D25"/>
    <mergeCell ref="C26:D26"/>
    <mergeCell ref="C27:D27"/>
    <mergeCell ref="C28:D28"/>
    <mergeCell ref="C29:D29"/>
    <mergeCell ref="C62:D62"/>
    <mergeCell ref="C61:D61"/>
    <mergeCell ref="C60:D60"/>
    <mergeCell ref="C59:D59"/>
    <mergeCell ref="C58:D58"/>
    <mergeCell ref="C18:D18"/>
    <mergeCell ref="H18:I18"/>
    <mergeCell ref="C16:D16"/>
    <mergeCell ref="H16:I16"/>
    <mergeCell ref="C17:D17"/>
    <mergeCell ref="H17:I17"/>
    <mergeCell ref="C52:D52"/>
    <mergeCell ref="C51:D51"/>
    <mergeCell ref="C50:D50"/>
    <mergeCell ref="C49:D49"/>
    <mergeCell ref="C48:D48"/>
    <mergeCell ref="C57:D57"/>
    <mergeCell ref="C56:D56"/>
    <mergeCell ref="C55:D55"/>
    <mergeCell ref="C54:D54"/>
    <mergeCell ref="C53:D53"/>
    <mergeCell ref="C47:D47"/>
    <mergeCell ref="C19:D19"/>
    <mergeCell ref="C20:D20"/>
    <mergeCell ref="B10:P10"/>
    <mergeCell ref="H13:I13"/>
    <mergeCell ref="H14:I14"/>
    <mergeCell ref="H15:I15"/>
    <mergeCell ref="C15:D15"/>
    <mergeCell ref="M11:M12"/>
    <mergeCell ref="K11:K12"/>
    <mergeCell ref="B11:B12"/>
    <mergeCell ref="C11:D12"/>
    <mergeCell ref="E11:E12"/>
    <mergeCell ref="F11:F12"/>
    <mergeCell ref="G11:G12"/>
    <mergeCell ref="H11:I12"/>
    <mergeCell ref="J11:J12"/>
    <mergeCell ref="L65:L66"/>
    <mergeCell ref="K65:K66"/>
    <mergeCell ref="E65:E66"/>
    <mergeCell ref="D65:D66"/>
    <mergeCell ref="B278:C278"/>
    <mergeCell ref="D278:P278"/>
    <mergeCell ref="B271:G271"/>
    <mergeCell ref="B274:G274"/>
    <mergeCell ref="J272:L272"/>
    <mergeCell ref="J276:L276"/>
    <mergeCell ref="B275:B276"/>
    <mergeCell ref="C275:H276"/>
    <mergeCell ref="J274:L274"/>
    <mergeCell ref="D285:I285"/>
    <mergeCell ref="K285:P285"/>
    <mergeCell ref="C282:P282"/>
    <mergeCell ref="D283:I283"/>
    <mergeCell ref="K283:P283"/>
    <mergeCell ref="B283:C283"/>
    <mergeCell ref="B285:C285"/>
    <mergeCell ref="B284:C284"/>
    <mergeCell ref="D284:I284"/>
    <mergeCell ref="K284:P284"/>
    <mergeCell ref="J1:K1"/>
    <mergeCell ref="H270:I270"/>
    <mergeCell ref="H271:I271"/>
    <mergeCell ref="D3:H6"/>
    <mergeCell ref="D8:G8"/>
    <mergeCell ref="B269:M269"/>
    <mergeCell ref="B270:G270"/>
    <mergeCell ref="L8:M8"/>
    <mergeCell ref="B8:C8"/>
    <mergeCell ref="C13:D13"/>
    <mergeCell ref="C14:D14"/>
    <mergeCell ref="I65:I66"/>
    <mergeCell ref="B64:P64"/>
    <mergeCell ref="O11:P11"/>
    <mergeCell ref="J270:L270"/>
    <mergeCell ref="J271:L271"/>
    <mergeCell ref="H65:H66"/>
    <mergeCell ref="G65:G66"/>
    <mergeCell ref="F65:F66"/>
    <mergeCell ref="J65:J66"/>
    <mergeCell ref="C65:C66"/>
    <mergeCell ref="B65:B66"/>
    <mergeCell ref="O65:P65"/>
    <mergeCell ref="M65:M66"/>
  </mergeCells>
  <conditionalFormatting sqref="H274">
    <cfRule type="expression" dxfId="7" priority="79">
      <formula>IF($H$274&gt;($M$274*0.07),TRUE,FALSE)</formula>
    </cfRule>
  </conditionalFormatting>
  <conditionalFormatting sqref="H270">
    <cfRule type="expression" dxfId="6" priority="78">
      <formula>IF(COUNTIF($I$67:$I$266,"Yes"),$H$270&lt;0.1,"No")</formula>
    </cfRule>
  </conditionalFormatting>
  <dataValidations count="9">
    <dataValidation allowBlank="1" showInputMessage="1" showErrorMessage="1" error="Expense is higher than 7% of total engagement cost after discount" sqref="H274" xr:uid="{75295AB7-7F72-4539-A2AA-38392E20C036}"/>
    <dataValidation type="date" allowBlank="1" showErrorMessage="1" errorTitle="End Date" error="Possible reasons:_x000a_Date format: DD/MM/YYYY_x000a_Date before Start Date" sqref="J8 H8" xr:uid="{CC8BE9D4-E88B-4BD6-AC03-3EDCFBC3AE1A}">
      <formula1>F8</formula1>
      <formula2>146463</formula2>
    </dataValidation>
    <dataValidation type="decimal" operator="greaterThanOrEqual" allowBlank="1" showInputMessage="1" showErrorMessage="1" sqref="M270" xr:uid="{A392A083-886D-4B3D-8D88-92278D9CFA3B}">
      <formula1>0</formula1>
    </dataValidation>
    <dataValidation type="custom" allowBlank="1" showInputMessage="1" showErrorMessage="1" errorTitle="Estimated Days" error="Check total duration of engagement." sqref="K67:K266" xr:uid="{17E85342-00C9-46EF-A7B8-9A4BB40E8856}">
      <formula1>AND($L$8&lt;&gt;"",K67&gt;0,K67&lt;=$L$8)</formula1>
    </dataValidation>
    <dataValidation type="list" allowBlank="1" showInputMessage="1" showErrorMessage="1" sqref="D67:D266" xr:uid="{5650C6C4-1CF5-41C7-ACA8-DFFFA60366AD}">
      <formula1>Service_List</formula1>
    </dataValidation>
    <dataValidation type="list" allowBlank="1" showInputMessage="1" showErrorMessage="1" sqref="C67:C266" xr:uid="{3FAA54DB-5792-4B6C-9264-1A19BF5161DF}">
      <formula1>PMS_List</formula1>
    </dataValidation>
    <dataValidation allowBlank="1" showInputMessage="1" showErrorMessage="1" errorTitle="Estimated Days" error="Exceeding total duration of engagement." sqref="L67:L266" xr:uid="{A512DCD1-2DD1-498E-8BE6-E25327A83D4B}"/>
    <dataValidation type="list" allowBlank="1" showInputMessage="1" showErrorMessage="1" sqref="B67:B266" xr:uid="{85336B53-DC96-43F0-B396-D940A905CF92}">
      <formula1>$B$13:$B$62</formula1>
    </dataValidation>
    <dataValidation type="list" allowBlank="1" showInputMessage="1" showErrorMessage="1" sqref="I67:I266" xr:uid="{115AC8F4-DABB-4B28-9448-CBF018D565F4}">
      <formula1>$Q$2:$Q$3</formula1>
    </dataValidation>
  </dataValidations>
  <pageMargins left="0.7"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Option Button 1">
              <controlPr locked="0" defaultSize="0" autoFill="0" autoLine="0" autoPict="0">
                <anchor moveWithCells="1">
                  <from>
                    <xdr:col>1</xdr:col>
                    <xdr:colOff>127000</xdr:colOff>
                    <xdr:row>7</xdr:row>
                    <xdr:rowOff>38100</xdr:rowOff>
                  </from>
                  <to>
                    <xdr:col>2</xdr:col>
                    <xdr:colOff>82550</xdr:colOff>
                    <xdr:row>7</xdr:row>
                    <xdr:rowOff>336550</xdr:rowOff>
                  </to>
                </anchor>
              </controlPr>
            </control>
          </mc:Choice>
        </mc:AlternateContent>
        <mc:AlternateContent xmlns:mc="http://schemas.openxmlformats.org/markup-compatibility/2006">
          <mc:Choice Requires="x14">
            <control shapeId="18434" r:id="rId5" name="Option Button 2">
              <controlPr locked="0" defaultSize="0" autoFill="0" autoLine="0" autoPict="0">
                <anchor moveWithCells="1">
                  <from>
                    <xdr:col>2</xdr:col>
                    <xdr:colOff>190500</xdr:colOff>
                    <xdr:row>7</xdr:row>
                    <xdr:rowOff>0</xdr:rowOff>
                  </from>
                  <to>
                    <xdr:col>2</xdr:col>
                    <xdr:colOff>1270000</xdr:colOff>
                    <xdr:row>7</xdr:row>
                    <xdr:rowOff>450850</xdr:rowOff>
                  </to>
                </anchor>
              </controlPr>
            </control>
          </mc:Choice>
        </mc:AlternateContent>
        <mc:AlternateContent xmlns:mc="http://schemas.openxmlformats.org/markup-compatibility/2006">
          <mc:Choice Requires="x14">
            <control shapeId="18435" r:id="rId6" name="Option Button 3">
              <controlPr locked="0" defaultSize="0" autoFill="0" autoLine="0" autoPict="0">
                <anchor moveWithCells="1">
                  <from>
                    <xdr:col>2</xdr:col>
                    <xdr:colOff>1549400</xdr:colOff>
                    <xdr:row>7</xdr:row>
                    <xdr:rowOff>0</xdr:rowOff>
                  </from>
                  <to>
                    <xdr:col>2</xdr:col>
                    <xdr:colOff>2781300</xdr:colOff>
                    <xdr:row>7</xdr:row>
                    <xdr:rowOff>406400</xdr:rowOff>
                  </to>
                </anchor>
              </controlPr>
            </control>
          </mc:Choice>
        </mc:AlternateContent>
        <mc:AlternateContent xmlns:mc="http://schemas.openxmlformats.org/markup-compatibility/2006">
          <mc:Choice Requires="x14">
            <control shapeId="18436" r:id="rId7" name="Option Button 4">
              <controlPr locked="0" defaultSize="0" autoFill="0" autoLine="0" autoPict="0">
                <anchor moveWithCells="1">
                  <from>
                    <xdr:col>2</xdr:col>
                    <xdr:colOff>3048000</xdr:colOff>
                    <xdr:row>7</xdr:row>
                    <xdr:rowOff>12700</xdr:rowOff>
                  </from>
                  <to>
                    <xdr:col>2</xdr:col>
                    <xdr:colOff>4248150</xdr:colOff>
                    <xdr:row>7</xdr:row>
                    <xdr:rowOff>393700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91" id="{A0EF6CA3-025F-4D9C-A5FC-8890601F5FDC}">
            <xm:f>AND($M$267-$M$270&gt;'Discount Structure'!$A$4,$H$271&lt;'Discount Structure'!$B$4)</xm:f>
            <x14:dxf>
              <font>
                <b/>
                <i val="0"/>
                <color auto="1"/>
              </font>
              <fill>
                <patternFill>
                  <bgColor theme="5" tint="0.39994506668294322"/>
                </patternFill>
              </fill>
            </x14:dxf>
          </x14:cfRule>
          <xm:sqref>H271</xm:sqref>
        </x14:conditionalFormatting>
        <x14:conditionalFormatting xmlns:xm="http://schemas.microsoft.com/office/excel/2006/main">
          <x14:cfRule type="expression" priority="107" id="{D59AFD5C-F326-415E-BEF4-B641B49F3B4F}">
            <xm:f>AND((0.1&gt;=(J67-(INDEX('Capped Rates'!$I$3:$O$57,MATCH($D67,'Capped Rates'!$H$3:$H$57,0),MATCH($H67,'Capped Rates'!$I$2:$O$2,0))))/((INDEX('Capped Rates'!$I$3:$O$57,MATCH($D67,'Capped Rates'!$H$3:$H$57,0),MATCH($H67,'Capped Rates'!$I$2:$O$2,0))))),(0&lt;(J67-(INDEX('Capped Rates'!$I$3:$O$57,MATCH($D67,'Capped Rates'!$H$3:$H$57,0),MATCH($H67,'Capped Rates'!$I$2:$O$2,0))))/((INDEX('Capped Rates'!$I$3:$O$57,MATCH($D67,'Capped Rates'!$H$3:$H$57,0),MATCH($H67,'Capped Rates'!$I$2:$O$2,0))))))</xm:f>
            <x14:dxf>
              <font>
                <b/>
                <i val="0"/>
                <color theme="1"/>
              </font>
              <fill>
                <patternFill>
                  <bgColor theme="5" tint="0.39994506668294322"/>
                </patternFill>
              </fill>
            </x14:dxf>
          </x14:cfRule>
          <x14:cfRule type="expression" priority="108" id="{F6B80CD9-C9E3-403F-935A-6759C1A96555}">
            <xm:f>AND((0.25&gt;=(J67-(INDEX('Capped Rates'!$I$3:$O$57,MATCH($D67,'Capped Rates'!$H$3:$H$57,0),MATCH($H67,'Capped Rates'!$I$2:$O$2,0))))/((INDEX('Capped Rates'!$I$3:$O$57,MATCH($D67,'Capped Rates'!$H$3:$H$57,0),MATCH($H67,'Capped Rates'!$I$2:$O$2,0))))),(0&lt;(J67-(INDEX('Capped Rates'!$I$3:$O$57,MATCH($D67,'Capped Rates'!$H$3:$H$57,0),MATCH($H67,'Capped Rates'!$I$2:$O$2,0))))/((INDEX('Capped Rates'!$I$3:$O$57,MATCH($D67,'Capped Rates'!$H$3:$H$57,0),MATCH($H67,'Capped Rates'!$I$2:$O$2,0))))))</xm:f>
            <x14:dxf>
              <font>
                <b/>
                <i val="0"/>
                <color theme="1"/>
              </font>
              <fill>
                <patternFill>
                  <bgColor theme="5"/>
                </patternFill>
              </fill>
            </x14:dxf>
          </x14:cfRule>
          <x14:cfRule type="expression" priority="109" id="{468D0497-0CBB-4975-B860-238E1F1D4FD8}">
            <xm:f>(0.25&lt;(J67-(INDEX('Capped Rates'!$I$3:$O$57,MATCH($D67,'Capped Rates'!$H$3:$H$57,0),MATCH($H67,'Capped Rates'!$I$2:$O$2,0))))/((INDEX('Capped Rates'!$I$3:$O$57,MATCH($D67,'Capped Rates'!$H$3:$H$57,0),MATCH($H67,'Capped Rates'!$I$2:$O$2,0)))))</xm:f>
            <x14:dxf>
              <font>
                <b/>
                <i val="0"/>
                <color theme="1"/>
              </font>
              <fill>
                <patternFill>
                  <bgColor rgb="FFFF0000"/>
                </patternFill>
              </fill>
            </x14:dxf>
          </x14:cfRule>
          <xm:sqref>J67:J266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039EE70-7AC7-4FEB-80FD-04AAA69A5378}">
          <x14:formula1>
            <xm:f>'Capped Rates'!$I$2:$O$2</xm:f>
          </x14:formula1>
          <xm:sqref>H67:H266</xm:sqref>
        </x14:dataValidation>
        <x14:dataValidation type="custom" errorStyle="information" allowBlank="1" showInputMessage="1" error="The typed rate is higher than recommended._x000a__x000a_Color meaning:_x000a_* Light orange: Less or equal to 10%_x000a_* Orange: Between 10 % and 20%_x000a_* Light red: Between 20 % and 30%_x000a_* Red: Above 30%" xr:uid="{6437120E-2018-4B52-A652-C1989A557214}">
          <x14:formula1>
            <xm:f>J67&lt;=INDEX('Capped Rates'!$I$3:$O$57,MATCH($D67,'Capped Rates'!$H$3:$H$57,0),MATCH($H67,'Capped Rates'!$I$2:$O$2,0))</xm:f>
          </x14:formula1>
          <xm:sqref>J67:J266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7C919-CB5E-4614-A722-81AEE3C490E8}">
  <sheetPr codeName="Sheet2">
    <pageSetUpPr fitToPage="1"/>
  </sheetPr>
  <dimension ref="A1:X92"/>
  <sheetViews>
    <sheetView zoomScale="85" zoomScaleNormal="85" workbookViewId="0">
      <pane ySplit="1" topLeftCell="A2" activePane="bottomLeft" state="frozen"/>
      <selection pane="bottomLeft" activeCell="Z10" sqref="Z10"/>
    </sheetView>
  </sheetViews>
  <sheetFormatPr defaultColWidth="8.90625" defaultRowHeight="14.5" outlineLevelRow="1"/>
  <cols>
    <col min="1" max="1" width="16.08984375" style="2" customWidth="1"/>
    <col min="2" max="2" width="27.453125" style="2" customWidth="1"/>
    <col min="3" max="3" width="32.90625" style="2" customWidth="1"/>
    <col min="4" max="4" width="8.90625" style="2"/>
    <col min="5" max="5" width="13.08984375" style="2" customWidth="1"/>
    <col min="6" max="7" width="8.90625" style="2"/>
    <col min="8" max="8" width="27.08984375" style="2" customWidth="1"/>
    <col min="9" max="17" width="8.90625" style="2"/>
    <col min="18" max="18" width="19.1796875" style="2" customWidth="1"/>
    <col min="19" max="19" width="18.36328125" style="2" customWidth="1"/>
    <col min="20" max="20" width="15.54296875" style="2" customWidth="1"/>
    <col min="21" max="21" width="13.81640625" style="2" customWidth="1"/>
    <col min="22" max="22" width="16.26953125" style="2" customWidth="1"/>
    <col min="23" max="16384" width="8.90625" style="2"/>
  </cols>
  <sheetData>
    <row r="1" spans="1:24" ht="15.65" hidden="1" customHeight="1" outlineLevel="1" thickTop="1" thickBot="1">
      <c r="B1" s="2" t="s">
        <v>8</v>
      </c>
      <c r="C1" s="2" t="s">
        <v>9</v>
      </c>
      <c r="H1" s="9"/>
      <c r="I1" s="213" t="s">
        <v>10</v>
      </c>
      <c r="J1" s="214"/>
      <c r="K1" s="214"/>
      <c r="L1" s="214"/>
      <c r="M1" s="214"/>
      <c r="N1" s="214"/>
      <c r="O1" s="215"/>
    </row>
    <row r="2" spans="1:24" ht="60" hidden="1" customHeight="1" outlineLevel="1" thickTop="1" thickBot="1">
      <c r="A2" s="1" t="s">
        <v>11</v>
      </c>
      <c r="B2" s="68">
        <v>1</v>
      </c>
      <c r="C2" s="68" t="str">
        <f>IF('Capped Rates'!B2=1, "Fixed Price", IF('Capped Rates'!B2=2,"Time and materials - capped",IF('Capped Rates'!B2=3,"Risk/reward - outcome based", IF('Capped Rates'!B2=4, "Time and  materials - uncapped"))))</f>
        <v>Fixed Price</v>
      </c>
      <c r="D2" s="3"/>
      <c r="E2" s="14">
        <v>44651</v>
      </c>
      <c r="H2" s="10"/>
      <c r="I2" s="4" t="s">
        <v>12</v>
      </c>
      <c r="J2" s="5" t="s">
        <v>13</v>
      </c>
      <c r="K2" s="5" t="s">
        <v>14</v>
      </c>
      <c r="L2" s="5" t="s">
        <v>15</v>
      </c>
      <c r="M2" s="5" t="s">
        <v>16</v>
      </c>
      <c r="N2" s="5" t="s">
        <v>17</v>
      </c>
      <c r="O2" s="5" t="s">
        <v>18</v>
      </c>
      <c r="R2" s="35" t="s">
        <v>141</v>
      </c>
      <c r="S2" s="35" t="s">
        <v>144</v>
      </c>
      <c r="T2" s="90" t="s">
        <v>145</v>
      </c>
      <c r="U2" s="35" t="s">
        <v>200</v>
      </c>
      <c r="V2" s="35" t="s">
        <v>146</v>
      </c>
      <c r="W2" s="101" t="s">
        <v>148</v>
      </c>
      <c r="X2" s="101" t="s">
        <v>150</v>
      </c>
    </row>
    <row r="3" spans="1:24" ht="31" hidden="1" outlineLevel="1" thickTop="1" thickBot="1">
      <c r="A3" s="11" t="s">
        <v>19</v>
      </c>
      <c r="B3" s="2">
        <v>3</v>
      </c>
      <c r="C3" s="2" t="str">
        <f>IF('Capped Rates'!B3=1, "Fixed Price", IF('Capped Rates'!B3=2,"Time and materials - capped",IF('Capped Rates'!B3=3,"Risk/reward - outcome based", IF('Capped Rates'!B3=4, "Time and  materials - uncapped"))))</f>
        <v>Risk/reward - outcome based</v>
      </c>
      <c r="D3" s="3"/>
      <c r="H3" s="6" t="s">
        <v>106</v>
      </c>
      <c r="I3" s="15">
        <v>1120</v>
      </c>
      <c r="J3" s="15">
        <v>1370</v>
      </c>
      <c r="K3" s="15">
        <v>1620</v>
      </c>
      <c r="L3" s="15">
        <v>1830</v>
      </c>
      <c r="M3" s="15">
        <v>2120</v>
      </c>
      <c r="N3" s="15">
        <v>2390</v>
      </c>
      <c r="O3" s="15">
        <v>2650</v>
      </c>
      <c r="R3" s="36" t="s">
        <v>106</v>
      </c>
      <c r="S3" s="36" t="s">
        <v>20</v>
      </c>
      <c r="T3" s="91" t="s">
        <v>127</v>
      </c>
      <c r="U3" s="36" t="s">
        <v>23</v>
      </c>
      <c r="V3" s="36" t="s">
        <v>37</v>
      </c>
      <c r="W3" s="2" t="s">
        <v>134</v>
      </c>
      <c r="X3" s="2" t="s">
        <v>138</v>
      </c>
    </row>
    <row r="4" spans="1:24" ht="26.5" hidden="1" outlineLevel="1" thickBot="1">
      <c r="A4" s="1" t="s">
        <v>0</v>
      </c>
      <c r="B4" s="2">
        <v>1</v>
      </c>
      <c r="C4" s="2" t="str">
        <f>IF(B4=1, "TRUE", "FALSE")</f>
        <v>TRUE</v>
      </c>
      <c r="D4" s="3"/>
      <c r="H4" s="8" t="s">
        <v>114</v>
      </c>
      <c r="I4" s="16">
        <v>980</v>
      </c>
      <c r="J4" s="16">
        <v>1320</v>
      </c>
      <c r="K4" s="16">
        <v>1790</v>
      </c>
      <c r="L4" s="16">
        <v>2070</v>
      </c>
      <c r="M4" s="16">
        <v>2390</v>
      </c>
      <c r="N4" s="16">
        <v>2680</v>
      </c>
      <c r="O4" s="16">
        <v>2960</v>
      </c>
      <c r="R4" s="37" t="s">
        <v>114</v>
      </c>
      <c r="S4" s="37" t="s">
        <v>90</v>
      </c>
      <c r="T4" s="38" t="s">
        <v>131</v>
      </c>
      <c r="U4" s="37" t="s">
        <v>103</v>
      </c>
      <c r="V4" s="39" t="s">
        <v>147</v>
      </c>
      <c r="W4" s="2" t="s">
        <v>135</v>
      </c>
      <c r="X4" s="2" t="s">
        <v>140</v>
      </c>
    </row>
    <row r="5" spans="1:24" ht="20.5" hidden="1" outlineLevel="1" thickBot="1">
      <c r="D5" s="3"/>
      <c r="H5" s="7" t="s">
        <v>121</v>
      </c>
      <c r="I5" s="15">
        <v>1050</v>
      </c>
      <c r="J5" s="15">
        <v>1570</v>
      </c>
      <c r="K5" s="15">
        <v>1810</v>
      </c>
      <c r="L5" s="15">
        <v>2230</v>
      </c>
      <c r="M5" s="15">
        <v>2290</v>
      </c>
      <c r="N5" s="15">
        <v>2470</v>
      </c>
      <c r="O5" s="15">
        <v>2650</v>
      </c>
      <c r="R5" s="40" t="s">
        <v>121</v>
      </c>
      <c r="S5" s="40" t="s">
        <v>89</v>
      </c>
      <c r="T5" s="36" t="s">
        <v>130</v>
      </c>
      <c r="U5" s="40" t="s">
        <v>24</v>
      </c>
      <c r="V5" s="40"/>
      <c r="W5" s="2" t="s">
        <v>133</v>
      </c>
      <c r="X5" s="2" t="s">
        <v>139</v>
      </c>
    </row>
    <row r="6" spans="1:24" ht="26.5" hidden="1" outlineLevel="1" thickBot="1">
      <c r="D6" s="3"/>
      <c r="H6" s="8" t="s">
        <v>109</v>
      </c>
      <c r="I6" s="16">
        <v>1050</v>
      </c>
      <c r="J6" s="16">
        <v>1540</v>
      </c>
      <c r="K6" s="16">
        <v>1840</v>
      </c>
      <c r="L6" s="16">
        <v>2020</v>
      </c>
      <c r="M6" s="16">
        <v>2240</v>
      </c>
      <c r="N6" s="16">
        <v>2520</v>
      </c>
      <c r="O6" s="16">
        <v>3020</v>
      </c>
      <c r="R6" s="37" t="s">
        <v>109</v>
      </c>
      <c r="S6" s="37" t="s">
        <v>102</v>
      </c>
      <c r="T6" s="38" t="s">
        <v>129</v>
      </c>
      <c r="U6" s="37" t="s">
        <v>105</v>
      </c>
      <c r="V6" s="37"/>
      <c r="W6" s="2" t="s">
        <v>132</v>
      </c>
      <c r="X6" s="2" t="s">
        <v>137</v>
      </c>
    </row>
    <row r="7" spans="1:24" ht="15" hidden="1" outlineLevel="1" thickBot="1">
      <c r="D7" s="3"/>
      <c r="H7" s="7" t="s">
        <v>112</v>
      </c>
      <c r="I7" s="15">
        <v>1050</v>
      </c>
      <c r="J7" s="15">
        <v>1580</v>
      </c>
      <c r="K7" s="15">
        <v>1890</v>
      </c>
      <c r="L7" s="15">
        <v>2330</v>
      </c>
      <c r="M7" s="15">
        <v>2520</v>
      </c>
      <c r="N7" s="15">
        <v>2840</v>
      </c>
      <c r="O7" s="15">
        <v>3120</v>
      </c>
      <c r="R7" s="40" t="s">
        <v>112</v>
      </c>
      <c r="S7" s="40" t="s">
        <v>87</v>
      </c>
      <c r="T7" s="41" t="s">
        <v>128</v>
      </c>
      <c r="U7" s="40" t="s">
        <v>104</v>
      </c>
      <c r="V7" s="40"/>
      <c r="W7" s="2" t="s">
        <v>149</v>
      </c>
      <c r="X7" s="2" t="s">
        <v>136</v>
      </c>
    </row>
    <row r="8" spans="1:24" ht="15" hidden="1" outlineLevel="1" thickBot="1">
      <c r="D8" s="3"/>
      <c r="H8" s="8" t="s">
        <v>108</v>
      </c>
      <c r="I8" s="16">
        <v>1050</v>
      </c>
      <c r="J8" s="16">
        <v>1400</v>
      </c>
      <c r="K8" s="16">
        <v>1790</v>
      </c>
      <c r="L8" s="16">
        <v>2110</v>
      </c>
      <c r="M8" s="16">
        <v>2420</v>
      </c>
      <c r="N8" s="16">
        <v>2730</v>
      </c>
      <c r="O8" s="16">
        <v>3150</v>
      </c>
      <c r="R8" s="2" t="s">
        <v>108</v>
      </c>
      <c r="S8" s="2" t="s">
        <v>21</v>
      </c>
    </row>
    <row r="9" spans="1:24" ht="15" hidden="1" outlineLevel="1" thickBot="1">
      <c r="D9" s="3"/>
      <c r="H9" s="7" t="s">
        <v>113</v>
      </c>
      <c r="I9" s="15">
        <v>950</v>
      </c>
      <c r="J9" s="15">
        <v>1220</v>
      </c>
      <c r="K9" s="15">
        <v>1610</v>
      </c>
      <c r="L9" s="15">
        <v>1990</v>
      </c>
      <c r="M9" s="15">
        <v>2370</v>
      </c>
      <c r="N9" s="15">
        <v>2750</v>
      </c>
      <c r="O9" s="15">
        <v>3140</v>
      </c>
      <c r="R9" s="2" t="s">
        <v>113</v>
      </c>
      <c r="S9" s="2" t="s">
        <v>100</v>
      </c>
    </row>
    <row r="10" spans="1:24" ht="26.5" hidden="1" outlineLevel="1" thickBot="1">
      <c r="D10" s="3"/>
      <c r="H10" s="8" t="s">
        <v>110</v>
      </c>
      <c r="I10" s="16">
        <v>980</v>
      </c>
      <c r="J10" s="16">
        <v>1220</v>
      </c>
      <c r="K10" s="16">
        <v>1460</v>
      </c>
      <c r="L10" s="16">
        <v>1710</v>
      </c>
      <c r="M10" s="16">
        <v>2000</v>
      </c>
      <c r="N10" s="16">
        <v>2360</v>
      </c>
      <c r="O10" s="16">
        <v>2630</v>
      </c>
      <c r="R10" s="2" t="s">
        <v>110</v>
      </c>
      <c r="S10" s="2" t="s">
        <v>22</v>
      </c>
    </row>
    <row r="11" spans="1:24" ht="15" hidden="1" outlineLevel="1" thickBot="1">
      <c r="D11" s="3"/>
      <c r="H11" s="8" t="s">
        <v>126</v>
      </c>
      <c r="I11" s="15">
        <v>800</v>
      </c>
      <c r="J11" s="15">
        <v>980</v>
      </c>
      <c r="K11" s="15">
        <v>1250</v>
      </c>
      <c r="L11" s="15">
        <v>1680</v>
      </c>
      <c r="M11" s="15">
        <v>2000</v>
      </c>
      <c r="N11" s="15">
        <v>2360</v>
      </c>
      <c r="O11" s="15">
        <v>2630</v>
      </c>
      <c r="R11" s="2" t="s">
        <v>126</v>
      </c>
      <c r="S11" s="2" t="s">
        <v>88</v>
      </c>
    </row>
    <row r="12" spans="1:24" ht="26.5" hidden="1" outlineLevel="1" thickBot="1">
      <c r="D12" s="3"/>
      <c r="H12" s="8" t="s">
        <v>107</v>
      </c>
      <c r="I12" s="16">
        <v>1050</v>
      </c>
      <c r="J12" s="16">
        <v>1180</v>
      </c>
      <c r="K12" s="16">
        <v>1390</v>
      </c>
      <c r="L12" s="16">
        <v>1530</v>
      </c>
      <c r="M12" s="16">
        <v>1680</v>
      </c>
      <c r="N12" s="16">
        <v>1840</v>
      </c>
      <c r="O12" s="16">
        <v>1960</v>
      </c>
      <c r="R12" s="2" t="s">
        <v>107</v>
      </c>
      <c r="S12" s="2" t="s">
        <v>101</v>
      </c>
    </row>
    <row r="13" spans="1:24" ht="15" hidden="1" outlineLevel="1" thickBot="1">
      <c r="D13" s="3"/>
      <c r="H13" s="7" t="s">
        <v>116</v>
      </c>
      <c r="I13" s="15">
        <v>980</v>
      </c>
      <c r="J13" s="15">
        <v>1300</v>
      </c>
      <c r="K13" s="15">
        <v>1620</v>
      </c>
      <c r="L13" s="15">
        <v>1940</v>
      </c>
      <c r="M13" s="15">
        <v>2210</v>
      </c>
      <c r="N13" s="15">
        <v>2600</v>
      </c>
      <c r="O13" s="15">
        <v>2910</v>
      </c>
      <c r="R13" s="2" t="s">
        <v>116</v>
      </c>
    </row>
    <row r="14" spans="1:24" ht="39" hidden="1" outlineLevel="1" thickBot="1">
      <c r="D14" s="3"/>
      <c r="H14" s="8" t="s">
        <v>123</v>
      </c>
      <c r="I14" s="16">
        <v>1050</v>
      </c>
      <c r="J14" s="16">
        <v>1590</v>
      </c>
      <c r="K14" s="16">
        <v>1890</v>
      </c>
      <c r="L14" s="16">
        <v>2240</v>
      </c>
      <c r="M14" s="16">
        <v>2390</v>
      </c>
      <c r="N14" s="16">
        <v>2780</v>
      </c>
      <c r="O14" s="16">
        <v>3110</v>
      </c>
      <c r="R14" s="2" t="s">
        <v>123</v>
      </c>
    </row>
    <row r="15" spans="1:24" ht="15" hidden="1" outlineLevel="1" thickBot="1">
      <c r="D15" s="3"/>
      <c r="H15" s="7" t="s">
        <v>122</v>
      </c>
      <c r="I15" s="15">
        <v>1050</v>
      </c>
      <c r="J15" s="15">
        <v>1600</v>
      </c>
      <c r="K15" s="15">
        <v>1890</v>
      </c>
      <c r="L15" s="15">
        <v>2390</v>
      </c>
      <c r="M15" s="15">
        <v>2530</v>
      </c>
      <c r="N15" s="15">
        <v>2880</v>
      </c>
      <c r="O15" s="15">
        <v>3250</v>
      </c>
      <c r="R15" s="2" t="s">
        <v>122</v>
      </c>
    </row>
    <row r="16" spans="1:24" ht="15" hidden="1" outlineLevel="1" thickBot="1">
      <c r="D16" s="3"/>
      <c r="H16" s="7" t="s">
        <v>120</v>
      </c>
      <c r="I16" s="15">
        <v>1040</v>
      </c>
      <c r="J16" s="15">
        <v>1250</v>
      </c>
      <c r="K16" s="15">
        <v>1460</v>
      </c>
      <c r="L16" s="15">
        <v>1630</v>
      </c>
      <c r="M16" s="15">
        <v>1850</v>
      </c>
      <c r="N16" s="15">
        <v>2030</v>
      </c>
      <c r="O16" s="15">
        <v>2470</v>
      </c>
      <c r="R16" s="2" t="s">
        <v>120</v>
      </c>
    </row>
    <row r="17" spans="4:18" ht="15" hidden="1" outlineLevel="1" thickBot="1">
      <c r="D17" s="3"/>
      <c r="H17" s="7" t="s">
        <v>111</v>
      </c>
      <c r="I17" s="15">
        <v>1120</v>
      </c>
      <c r="J17" s="15">
        <v>1370</v>
      </c>
      <c r="K17" s="15">
        <v>1620</v>
      </c>
      <c r="L17" s="15">
        <v>1830</v>
      </c>
      <c r="M17" s="15">
        <v>2120</v>
      </c>
      <c r="N17" s="15">
        <v>2390</v>
      </c>
      <c r="O17" s="15">
        <v>2650</v>
      </c>
      <c r="R17" s="2" t="s">
        <v>111</v>
      </c>
    </row>
    <row r="18" spans="4:18" ht="15" hidden="1" outlineLevel="1" thickBot="1">
      <c r="D18" s="3"/>
      <c r="H18" s="7" t="s">
        <v>124</v>
      </c>
      <c r="I18" s="15">
        <v>1310</v>
      </c>
      <c r="J18" s="15">
        <v>1530</v>
      </c>
      <c r="K18" s="15">
        <v>1750</v>
      </c>
      <c r="L18" s="15">
        <v>1980</v>
      </c>
      <c r="M18" s="15">
        <v>2200</v>
      </c>
      <c r="N18" s="15">
        <v>2350</v>
      </c>
      <c r="O18" s="15">
        <v>2510</v>
      </c>
      <c r="R18" s="2" t="s">
        <v>124</v>
      </c>
    </row>
    <row r="19" spans="4:18" ht="15" hidden="1" outlineLevel="1" thickBot="1">
      <c r="D19" s="3"/>
      <c r="H19" s="7" t="s">
        <v>115</v>
      </c>
      <c r="I19" s="15">
        <v>1000</v>
      </c>
      <c r="J19" s="15">
        <v>1130</v>
      </c>
      <c r="K19" s="15">
        <v>1480</v>
      </c>
      <c r="L19" s="15">
        <v>1660</v>
      </c>
      <c r="M19" s="15">
        <v>1890</v>
      </c>
      <c r="N19" s="15">
        <v>2440</v>
      </c>
      <c r="O19" s="15">
        <v>2920</v>
      </c>
      <c r="R19" s="2" t="s">
        <v>115</v>
      </c>
    </row>
    <row r="20" spans="4:18" ht="15" hidden="1" outlineLevel="1" thickBot="1">
      <c r="D20" s="3"/>
      <c r="H20" s="7" t="s">
        <v>118</v>
      </c>
      <c r="I20" s="15">
        <v>980</v>
      </c>
      <c r="J20" s="15">
        <v>1280</v>
      </c>
      <c r="K20" s="15">
        <v>1570</v>
      </c>
      <c r="L20" s="15">
        <v>1770</v>
      </c>
      <c r="M20" s="15">
        <v>2100</v>
      </c>
      <c r="N20" s="15">
        <v>2340</v>
      </c>
      <c r="O20" s="15">
        <v>2740</v>
      </c>
      <c r="R20" s="2" t="s">
        <v>118</v>
      </c>
    </row>
    <row r="21" spans="4:18" ht="26.5" hidden="1" outlineLevel="1" thickBot="1">
      <c r="D21" s="3"/>
      <c r="H21" s="7" t="s">
        <v>142</v>
      </c>
      <c r="I21" s="15">
        <v>1360</v>
      </c>
      <c r="J21" s="15">
        <v>1660</v>
      </c>
      <c r="K21" s="15">
        <v>1990</v>
      </c>
      <c r="L21" s="15">
        <v>2200</v>
      </c>
      <c r="M21" s="15">
        <v>2440</v>
      </c>
      <c r="N21" s="15">
        <v>2730</v>
      </c>
      <c r="O21" s="15">
        <v>3030</v>
      </c>
      <c r="R21" s="2" t="s">
        <v>142</v>
      </c>
    </row>
    <row r="22" spans="4:18" ht="15" hidden="1" outlineLevel="1" thickBot="1">
      <c r="D22" s="3"/>
      <c r="H22" s="7" t="s">
        <v>119</v>
      </c>
      <c r="I22" s="15">
        <v>800</v>
      </c>
      <c r="J22" s="15">
        <v>910</v>
      </c>
      <c r="K22" s="15">
        <v>1050</v>
      </c>
      <c r="L22" s="15">
        <v>1840</v>
      </c>
      <c r="M22" s="15">
        <v>2160</v>
      </c>
      <c r="N22" s="15">
        <v>2520</v>
      </c>
      <c r="O22" s="15">
        <v>2700</v>
      </c>
      <c r="R22" s="2" t="s">
        <v>119</v>
      </c>
    </row>
    <row r="23" spans="4:18" ht="15" hidden="1" outlineLevel="1" thickBot="1">
      <c r="D23" s="3"/>
      <c r="H23" s="7" t="s">
        <v>125</v>
      </c>
      <c r="I23" s="15">
        <v>890</v>
      </c>
      <c r="J23" s="15">
        <v>1070</v>
      </c>
      <c r="K23" s="15">
        <v>1700</v>
      </c>
      <c r="L23" s="15">
        <v>2150</v>
      </c>
      <c r="M23" s="15">
        <v>2600</v>
      </c>
      <c r="N23" s="15">
        <v>3040</v>
      </c>
      <c r="O23" s="15">
        <v>3450</v>
      </c>
      <c r="R23" s="2" t="s">
        <v>125</v>
      </c>
    </row>
    <row r="24" spans="4:18" ht="15" hidden="1" outlineLevel="1" thickBot="1">
      <c r="D24" s="3"/>
      <c r="H24" s="7" t="s">
        <v>117</v>
      </c>
      <c r="I24" s="15">
        <v>1010</v>
      </c>
      <c r="J24" s="15">
        <v>1260</v>
      </c>
      <c r="K24" s="15">
        <v>1560</v>
      </c>
      <c r="L24" s="15">
        <v>1860</v>
      </c>
      <c r="M24" s="15">
        <v>2140</v>
      </c>
      <c r="N24" s="15">
        <v>2460</v>
      </c>
      <c r="O24" s="15">
        <v>2840</v>
      </c>
      <c r="R24" s="2" t="s">
        <v>117</v>
      </c>
    </row>
    <row r="25" spans="4:18" ht="15" hidden="1" outlineLevel="1" thickBot="1">
      <c r="D25" s="3"/>
      <c r="H25" s="7" t="s">
        <v>143</v>
      </c>
      <c r="I25" s="15">
        <v>1010</v>
      </c>
      <c r="J25" s="15">
        <v>1260</v>
      </c>
      <c r="K25" s="15">
        <v>1560</v>
      </c>
      <c r="L25" s="15">
        <v>1860</v>
      </c>
      <c r="M25" s="15">
        <v>2140</v>
      </c>
      <c r="N25" s="15">
        <v>2460</v>
      </c>
      <c r="O25" s="15">
        <v>2840</v>
      </c>
      <c r="R25" s="2" t="s">
        <v>143</v>
      </c>
    </row>
    <row r="26" spans="4:18" ht="26.5" hidden="1" outlineLevel="1" thickBot="1">
      <c r="D26" s="3"/>
      <c r="H26" s="7" t="s">
        <v>20</v>
      </c>
      <c r="I26" s="15">
        <v>1080</v>
      </c>
      <c r="J26" s="15">
        <v>1360</v>
      </c>
      <c r="K26" s="15">
        <v>1500</v>
      </c>
      <c r="L26" s="15">
        <v>1650</v>
      </c>
      <c r="M26" s="15">
        <v>1890</v>
      </c>
      <c r="N26" s="15">
        <v>2070</v>
      </c>
      <c r="O26" s="15">
        <v>2410</v>
      </c>
    </row>
    <row r="27" spans="4:18" ht="26.5" hidden="1" outlineLevel="1" thickBot="1">
      <c r="D27" s="3"/>
      <c r="H27" s="7" t="s">
        <v>90</v>
      </c>
      <c r="I27" s="15">
        <v>1085</v>
      </c>
      <c r="J27" s="15">
        <v>1285</v>
      </c>
      <c r="K27" s="15">
        <v>1700</v>
      </c>
      <c r="L27" s="15">
        <v>2100</v>
      </c>
      <c r="M27" s="15">
        <v>2550</v>
      </c>
      <c r="N27" s="15">
        <v>2900</v>
      </c>
      <c r="O27" s="15">
        <v>3500</v>
      </c>
    </row>
    <row r="28" spans="4:18" ht="15" hidden="1" outlineLevel="1" thickBot="1">
      <c r="D28" s="3"/>
      <c r="H28" s="7" t="s">
        <v>89</v>
      </c>
      <c r="I28" s="15">
        <v>1085</v>
      </c>
      <c r="J28" s="15">
        <v>1285</v>
      </c>
      <c r="K28" s="15">
        <v>1700</v>
      </c>
      <c r="L28" s="15">
        <v>2100</v>
      </c>
      <c r="M28" s="15">
        <v>2550</v>
      </c>
      <c r="N28" s="15">
        <v>2900</v>
      </c>
      <c r="O28" s="15">
        <v>3500</v>
      </c>
    </row>
    <row r="29" spans="4:18" ht="26.5" hidden="1" outlineLevel="1" thickBot="1">
      <c r="D29" s="3"/>
      <c r="H29" s="7" t="s">
        <v>102</v>
      </c>
      <c r="I29" s="15">
        <v>950</v>
      </c>
      <c r="J29" s="15">
        <v>1190</v>
      </c>
      <c r="K29" s="15">
        <v>1360</v>
      </c>
      <c r="L29" s="15">
        <v>1560</v>
      </c>
      <c r="M29" s="15">
        <v>1770</v>
      </c>
      <c r="N29" s="15">
        <v>1950</v>
      </c>
      <c r="O29" s="15">
        <v>2150</v>
      </c>
    </row>
    <row r="30" spans="4:18" ht="15" hidden="1" outlineLevel="1" thickBot="1">
      <c r="D30" s="3"/>
      <c r="H30" s="7" t="s">
        <v>87</v>
      </c>
      <c r="I30" s="15">
        <v>1100</v>
      </c>
      <c r="J30" s="15">
        <v>1300</v>
      </c>
      <c r="K30" s="15">
        <v>1500</v>
      </c>
      <c r="L30" s="15">
        <v>1690</v>
      </c>
      <c r="M30" s="15">
        <v>1890</v>
      </c>
      <c r="N30" s="15">
        <v>2090</v>
      </c>
      <c r="O30" s="15">
        <v>2430</v>
      </c>
    </row>
    <row r="31" spans="4:18" ht="15" hidden="1" outlineLevel="1" thickBot="1">
      <c r="D31" s="3"/>
      <c r="H31" s="7" t="s">
        <v>21</v>
      </c>
      <c r="I31" s="15">
        <v>1040</v>
      </c>
      <c r="J31" s="15">
        <v>1230</v>
      </c>
      <c r="K31" s="15">
        <v>1620</v>
      </c>
      <c r="L31" s="15">
        <v>1910</v>
      </c>
      <c r="M31" s="15">
        <v>2150</v>
      </c>
      <c r="N31" s="15">
        <v>2430</v>
      </c>
      <c r="O31" s="15">
        <v>2920</v>
      </c>
    </row>
    <row r="32" spans="4:18" ht="26.5" hidden="1" outlineLevel="1" thickBot="1">
      <c r="D32" s="3"/>
      <c r="H32" s="7" t="s">
        <v>100</v>
      </c>
      <c r="I32" s="15">
        <v>940</v>
      </c>
      <c r="J32" s="15">
        <v>1210</v>
      </c>
      <c r="K32" s="15">
        <v>1510</v>
      </c>
      <c r="L32" s="15">
        <v>1860</v>
      </c>
      <c r="M32" s="15">
        <v>2100</v>
      </c>
      <c r="N32" s="15">
        <v>2650</v>
      </c>
      <c r="O32" s="15">
        <v>3110</v>
      </c>
    </row>
    <row r="33" spans="4:15" ht="15" hidden="1" outlineLevel="1" thickBot="1">
      <c r="D33" s="3"/>
      <c r="H33" s="7" t="s">
        <v>22</v>
      </c>
      <c r="I33" s="15">
        <v>1050</v>
      </c>
      <c r="J33" s="15">
        <v>1370</v>
      </c>
      <c r="K33" s="15">
        <v>1580</v>
      </c>
      <c r="L33" s="15">
        <v>1890</v>
      </c>
      <c r="M33" s="15">
        <v>2240</v>
      </c>
      <c r="N33" s="15">
        <v>2480</v>
      </c>
      <c r="O33" s="15">
        <v>2710</v>
      </c>
    </row>
    <row r="34" spans="4:15" ht="15" hidden="1" outlineLevel="1" thickBot="1">
      <c r="D34" s="3"/>
      <c r="H34" s="7" t="s">
        <v>88</v>
      </c>
      <c r="I34" s="15">
        <v>760</v>
      </c>
      <c r="J34" s="15">
        <v>870</v>
      </c>
      <c r="K34" s="15">
        <v>1270</v>
      </c>
      <c r="L34" s="15">
        <v>1610</v>
      </c>
      <c r="M34" s="15">
        <v>1880</v>
      </c>
      <c r="N34" s="15">
        <v>2120</v>
      </c>
      <c r="O34" s="15">
        <v>2300</v>
      </c>
    </row>
    <row r="35" spans="4:15" ht="15" hidden="1" outlineLevel="1" thickBot="1">
      <c r="D35" s="3"/>
      <c r="H35" s="7" t="s">
        <v>101</v>
      </c>
      <c r="I35" s="15">
        <v>1020</v>
      </c>
      <c r="J35" s="15">
        <v>1270</v>
      </c>
      <c r="K35" s="15">
        <v>1600</v>
      </c>
      <c r="L35" s="15">
        <v>1990</v>
      </c>
      <c r="M35" s="15">
        <v>2490</v>
      </c>
      <c r="N35" s="15">
        <v>3110</v>
      </c>
      <c r="O35" s="15">
        <v>3730</v>
      </c>
    </row>
    <row r="36" spans="4:15" ht="15" hidden="1" outlineLevel="1" thickBot="1">
      <c r="D36" s="3"/>
      <c r="H36" s="7" t="s">
        <v>127</v>
      </c>
      <c r="I36" s="15">
        <v>1190</v>
      </c>
      <c r="J36" s="15">
        <v>1320</v>
      </c>
      <c r="K36" s="15">
        <v>1520</v>
      </c>
      <c r="L36" s="15">
        <v>1840</v>
      </c>
      <c r="M36" s="15">
        <v>2080</v>
      </c>
      <c r="N36" s="15">
        <v>2290</v>
      </c>
      <c r="O36" s="15">
        <v>2520</v>
      </c>
    </row>
    <row r="37" spans="4:15" ht="15" hidden="1" outlineLevel="1" thickBot="1">
      <c r="D37" s="3"/>
      <c r="H37" s="7" t="s">
        <v>131</v>
      </c>
      <c r="I37" s="15">
        <v>910</v>
      </c>
      <c r="J37" s="15">
        <v>1170</v>
      </c>
      <c r="K37" s="15">
        <v>1480</v>
      </c>
      <c r="L37" s="15">
        <v>1730</v>
      </c>
      <c r="M37" s="15">
        <v>2080</v>
      </c>
      <c r="N37" s="15">
        <v>2290</v>
      </c>
      <c r="O37" s="15">
        <v>2520</v>
      </c>
    </row>
    <row r="38" spans="4:15" ht="15" hidden="1" outlineLevel="1" thickBot="1">
      <c r="D38" s="3"/>
      <c r="H38" s="7" t="s">
        <v>130</v>
      </c>
      <c r="I38" s="15">
        <v>890</v>
      </c>
      <c r="J38" s="15">
        <v>1110</v>
      </c>
      <c r="K38" s="15">
        <v>1440</v>
      </c>
      <c r="L38" s="15">
        <v>1840</v>
      </c>
      <c r="M38" s="15">
        <v>2080</v>
      </c>
      <c r="N38" s="15">
        <v>2290</v>
      </c>
      <c r="O38" s="15">
        <v>2520</v>
      </c>
    </row>
    <row r="39" spans="4:15" ht="15" hidden="1" outlineLevel="1" thickBot="1">
      <c r="D39" s="3"/>
      <c r="H39" s="7" t="s">
        <v>129</v>
      </c>
      <c r="I39" s="15">
        <v>1010</v>
      </c>
      <c r="J39" s="15">
        <v>1260</v>
      </c>
      <c r="K39" s="15">
        <v>1510</v>
      </c>
      <c r="L39" s="15">
        <v>1840</v>
      </c>
      <c r="M39" s="15">
        <v>2080</v>
      </c>
      <c r="N39" s="15">
        <v>2290</v>
      </c>
      <c r="O39" s="15">
        <v>2520</v>
      </c>
    </row>
    <row r="40" spans="4:15" ht="15" hidden="1" outlineLevel="1" thickBot="1">
      <c r="D40" s="3"/>
      <c r="H40" s="7" t="s">
        <v>128</v>
      </c>
      <c r="I40" s="15">
        <v>880</v>
      </c>
      <c r="J40" s="15">
        <v>1100</v>
      </c>
      <c r="K40" s="15">
        <v>1340</v>
      </c>
      <c r="L40" s="15">
        <v>1530</v>
      </c>
      <c r="M40" s="15">
        <v>1830</v>
      </c>
      <c r="N40" s="15">
        <v>2060</v>
      </c>
      <c r="O40" s="15">
        <v>2470</v>
      </c>
    </row>
    <row r="41" spans="4:15" ht="15" hidden="1" outlineLevel="1" thickBot="1">
      <c r="D41" s="3"/>
      <c r="H41" s="7" t="s">
        <v>23</v>
      </c>
      <c r="I41" s="15">
        <v>1085</v>
      </c>
      <c r="J41" s="15">
        <v>1340</v>
      </c>
      <c r="K41" s="15">
        <v>1750</v>
      </c>
      <c r="L41" s="15">
        <v>2100</v>
      </c>
      <c r="M41" s="15">
        <v>2600</v>
      </c>
      <c r="N41" s="15">
        <v>3000</v>
      </c>
      <c r="O41" s="15">
        <v>3600</v>
      </c>
    </row>
    <row r="42" spans="4:15" ht="15" hidden="1" outlineLevel="1" thickBot="1">
      <c r="D42" s="3"/>
      <c r="H42" s="7" t="s">
        <v>103</v>
      </c>
      <c r="I42" s="15">
        <v>1050</v>
      </c>
      <c r="J42" s="15">
        <v>1250</v>
      </c>
      <c r="K42" s="15">
        <v>1700</v>
      </c>
      <c r="L42" s="15">
        <v>2100</v>
      </c>
      <c r="M42" s="15">
        <v>2550</v>
      </c>
      <c r="N42" s="15">
        <v>2900</v>
      </c>
      <c r="O42" s="15">
        <v>3400</v>
      </c>
    </row>
    <row r="43" spans="4:15" ht="15" hidden="1" outlineLevel="1" thickBot="1">
      <c r="D43" s="3"/>
      <c r="H43" s="7" t="s">
        <v>24</v>
      </c>
      <c r="I43" s="15">
        <v>1085</v>
      </c>
      <c r="J43" s="15">
        <v>1340</v>
      </c>
      <c r="K43" s="15">
        <v>1750</v>
      </c>
      <c r="L43" s="15">
        <v>2100</v>
      </c>
      <c r="M43" s="15">
        <v>2600</v>
      </c>
      <c r="N43" s="15">
        <v>3000</v>
      </c>
      <c r="O43" s="15">
        <v>3600</v>
      </c>
    </row>
    <row r="44" spans="4:15" ht="15" hidden="1" outlineLevel="1" thickBot="1">
      <c r="D44" s="3"/>
      <c r="H44" s="7" t="s">
        <v>105</v>
      </c>
      <c r="I44" s="15">
        <v>970</v>
      </c>
      <c r="J44" s="15">
        <v>1100</v>
      </c>
      <c r="K44" s="15">
        <v>1430</v>
      </c>
      <c r="L44" s="15">
        <v>1710</v>
      </c>
      <c r="M44" s="15">
        <v>1980</v>
      </c>
      <c r="N44" s="15">
        <v>2290</v>
      </c>
      <c r="O44" s="15">
        <v>2620</v>
      </c>
    </row>
    <row r="45" spans="4:15" ht="26.5" hidden="1" outlineLevel="1" thickBot="1">
      <c r="D45" s="3"/>
      <c r="H45" s="7" t="s">
        <v>104</v>
      </c>
      <c r="I45" s="15">
        <v>840</v>
      </c>
      <c r="J45" s="15">
        <v>1100</v>
      </c>
      <c r="K45" s="15">
        <v>1370</v>
      </c>
      <c r="L45" s="15">
        <v>1630</v>
      </c>
      <c r="M45" s="15">
        <v>1880</v>
      </c>
      <c r="N45" s="15">
        <v>2120</v>
      </c>
      <c r="O45" s="15">
        <v>2360</v>
      </c>
    </row>
    <row r="46" spans="4:15" ht="26.5" hidden="1" outlineLevel="1" thickBot="1">
      <c r="D46" s="3"/>
      <c r="H46" s="7" t="s">
        <v>37</v>
      </c>
      <c r="I46" s="15">
        <v>890</v>
      </c>
      <c r="J46" s="15">
        <v>1210</v>
      </c>
      <c r="K46" s="15">
        <v>1510</v>
      </c>
      <c r="L46" s="15">
        <v>1810</v>
      </c>
      <c r="M46" s="15">
        <v>2100</v>
      </c>
      <c r="N46" s="15">
        <v>2390</v>
      </c>
      <c r="O46" s="15">
        <v>2670</v>
      </c>
    </row>
    <row r="47" spans="4:15" ht="26.5" hidden="1" outlineLevel="1" thickBot="1">
      <c r="D47" s="3"/>
      <c r="H47" s="7" t="s">
        <v>147</v>
      </c>
      <c r="I47" s="15">
        <v>1010</v>
      </c>
      <c r="J47" s="15">
        <v>1260</v>
      </c>
      <c r="K47" s="15">
        <v>1560</v>
      </c>
      <c r="L47" s="15">
        <v>1860</v>
      </c>
      <c r="M47" s="15">
        <v>2140</v>
      </c>
      <c r="N47" s="15">
        <v>2460</v>
      </c>
      <c r="O47" s="15">
        <v>2840</v>
      </c>
    </row>
    <row r="48" spans="4:15" ht="26.5" hidden="1" outlineLevel="1" thickBot="1">
      <c r="D48" s="3"/>
      <c r="H48" s="7" t="s">
        <v>134</v>
      </c>
      <c r="I48" s="15">
        <v>870</v>
      </c>
      <c r="J48" s="15">
        <v>1220</v>
      </c>
      <c r="K48" s="15">
        <v>1470</v>
      </c>
      <c r="L48" s="15">
        <v>1710</v>
      </c>
      <c r="M48" s="15">
        <v>1950</v>
      </c>
      <c r="N48" s="15">
        <v>2190</v>
      </c>
      <c r="O48" s="15">
        <v>2420</v>
      </c>
    </row>
    <row r="49" spans="4:15" ht="26.5" hidden="1" outlineLevel="1" thickBot="1">
      <c r="D49" s="3"/>
      <c r="H49" s="7" t="s">
        <v>135</v>
      </c>
      <c r="I49" s="15">
        <v>990</v>
      </c>
      <c r="J49" s="15">
        <v>1250</v>
      </c>
      <c r="K49" s="15">
        <v>1520</v>
      </c>
      <c r="L49" s="15">
        <v>1800</v>
      </c>
      <c r="M49" s="15">
        <v>2070</v>
      </c>
      <c r="N49" s="15">
        <v>2340</v>
      </c>
      <c r="O49" s="15">
        <v>2720</v>
      </c>
    </row>
    <row r="50" spans="4:15" ht="26.5" hidden="1" outlineLevel="1" thickBot="1">
      <c r="D50" s="3"/>
      <c r="H50" s="7" t="s">
        <v>133</v>
      </c>
      <c r="I50" s="15">
        <v>970</v>
      </c>
      <c r="J50" s="15">
        <v>1130</v>
      </c>
      <c r="K50" s="15">
        <v>1470</v>
      </c>
      <c r="L50" s="15">
        <v>1700</v>
      </c>
      <c r="M50" s="15">
        <v>1920</v>
      </c>
      <c r="N50" s="15">
        <v>2140</v>
      </c>
      <c r="O50" s="15">
        <v>2360</v>
      </c>
    </row>
    <row r="51" spans="4:15" ht="15" hidden="1" outlineLevel="1" thickBot="1">
      <c r="D51" s="3"/>
      <c r="H51" s="7" t="s">
        <v>132</v>
      </c>
      <c r="I51" s="15">
        <v>1010</v>
      </c>
      <c r="J51" s="15">
        <v>1200</v>
      </c>
      <c r="K51" s="15">
        <v>1600</v>
      </c>
      <c r="L51" s="15">
        <v>2000</v>
      </c>
      <c r="M51" s="15">
        <v>2390</v>
      </c>
      <c r="N51" s="15">
        <v>2630</v>
      </c>
      <c r="O51" s="15">
        <v>3150</v>
      </c>
    </row>
    <row r="52" spans="4:15" ht="26.5" hidden="1" outlineLevel="1" thickBot="1">
      <c r="D52" s="3"/>
      <c r="H52" s="7" t="s">
        <v>149</v>
      </c>
      <c r="I52" s="15">
        <v>1010</v>
      </c>
      <c r="J52" s="15">
        <v>1260</v>
      </c>
      <c r="K52" s="15">
        <v>1560</v>
      </c>
      <c r="L52" s="15">
        <v>1860</v>
      </c>
      <c r="M52" s="15">
        <v>2140</v>
      </c>
      <c r="N52" s="15">
        <v>2460</v>
      </c>
      <c r="O52" s="15">
        <v>2840</v>
      </c>
    </row>
    <row r="53" spans="4:15" ht="15" hidden="1" outlineLevel="1" thickBot="1">
      <c r="D53" s="3"/>
      <c r="H53" s="7" t="s">
        <v>138</v>
      </c>
      <c r="I53" s="15">
        <v>960</v>
      </c>
      <c r="J53" s="15">
        <v>1210</v>
      </c>
      <c r="K53" s="15">
        <v>1470</v>
      </c>
      <c r="L53" s="15">
        <v>1800</v>
      </c>
      <c r="M53" s="15">
        <v>2010</v>
      </c>
      <c r="N53" s="15">
        <v>2520</v>
      </c>
      <c r="O53" s="15">
        <v>2940</v>
      </c>
    </row>
    <row r="54" spans="4:15" ht="15" hidden="1" outlineLevel="1" thickBot="1">
      <c r="D54" s="3"/>
      <c r="H54" s="7" t="s">
        <v>140</v>
      </c>
      <c r="I54" s="15">
        <v>1260</v>
      </c>
      <c r="J54" s="15">
        <v>1580</v>
      </c>
      <c r="K54" s="15">
        <v>1950</v>
      </c>
      <c r="L54" s="15">
        <v>2400</v>
      </c>
      <c r="M54" s="15">
        <v>2650</v>
      </c>
      <c r="N54" s="15">
        <v>2970</v>
      </c>
      <c r="O54" s="15">
        <v>3290</v>
      </c>
    </row>
    <row r="55" spans="4:15" ht="26.5" hidden="1" outlineLevel="1" thickBot="1">
      <c r="D55" s="3"/>
      <c r="H55" s="7" t="s">
        <v>139</v>
      </c>
      <c r="I55" s="15">
        <v>1280</v>
      </c>
      <c r="J55" s="15">
        <v>1600</v>
      </c>
      <c r="K55" s="15">
        <v>2010</v>
      </c>
      <c r="L55" s="15">
        <v>2310</v>
      </c>
      <c r="M55" s="15">
        <v>2720</v>
      </c>
      <c r="N55" s="15">
        <v>2920</v>
      </c>
      <c r="O55" s="15">
        <v>3220</v>
      </c>
    </row>
    <row r="56" spans="4:15" ht="15" hidden="1" outlineLevel="1" thickBot="1">
      <c r="D56" s="3"/>
      <c r="H56" s="7" t="s">
        <v>137</v>
      </c>
      <c r="I56" s="15">
        <v>1010</v>
      </c>
      <c r="J56" s="15">
        <v>1260</v>
      </c>
      <c r="K56" s="15">
        <v>1560</v>
      </c>
      <c r="L56" s="15">
        <v>1860</v>
      </c>
      <c r="M56" s="15">
        <v>2140</v>
      </c>
      <c r="N56" s="15">
        <v>2460</v>
      </c>
      <c r="O56" s="15">
        <v>2840</v>
      </c>
    </row>
    <row r="57" spans="4:15" ht="15" hidden="1" outlineLevel="1" thickBot="1">
      <c r="D57" s="3"/>
      <c r="H57" s="7" t="s">
        <v>136</v>
      </c>
      <c r="I57" s="15">
        <v>1010</v>
      </c>
      <c r="J57" s="15">
        <v>1260</v>
      </c>
      <c r="K57" s="15">
        <v>1560</v>
      </c>
      <c r="L57" s="15">
        <v>1860</v>
      </c>
      <c r="M57" s="15">
        <v>2140</v>
      </c>
      <c r="N57" s="15">
        <v>2460</v>
      </c>
      <c r="O57" s="15">
        <v>2840</v>
      </c>
    </row>
    <row r="58" spans="4:15" hidden="1" outlineLevel="1">
      <c r="D58" s="3"/>
    </row>
    <row r="59" spans="4:15" collapsed="1">
      <c r="D59" s="3"/>
    </row>
    <row r="60" spans="4:15">
      <c r="D60" s="3"/>
    </row>
    <row r="61" spans="4:15">
      <c r="D61" s="3"/>
    </row>
    <row r="62" spans="4:15">
      <c r="D62" s="3"/>
    </row>
    <row r="63" spans="4:15">
      <c r="D63" s="3"/>
    </row>
    <row r="64" spans="4:15">
      <c r="D64" s="3"/>
    </row>
    <row r="65" spans="4:4">
      <c r="D65" s="3"/>
    </row>
    <row r="66" spans="4:4">
      <c r="D66" s="3"/>
    </row>
    <row r="67" spans="4:4">
      <c r="D67" s="3"/>
    </row>
    <row r="68" spans="4:4">
      <c r="D68" s="3"/>
    </row>
    <row r="69" spans="4:4">
      <c r="D69" s="3"/>
    </row>
    <row r="70" spans="4:4">
      <c r="D70" s="3"/>
    </row>
    <row r="71" spans="4:4">
      <c r="D71" s="3"/>
    </row>
    <row r="72" spans="4:4">
      <c r="D72" s="3"/>
    </row>
    <row r="73" spans="4:4">
      <c r="D73" s="3"/>
    </row>
    <row r="74" spans="4:4">
      <c r="D74" s="3"/>
    </row>
    <row r="75" spans="4:4">
      <c r="D75" s="3"/>
    </row>
    <row r="76" spans="4:4">
      <c r="D76" s="3"/>
    </row>
    <row r="77" spans="4:4">
      <c r="D77" s="3"/>
    </row>
    <row r="78" spans="4:4">
      <c r="D78" s="3"/>
    </row>
    <row r="79" spans="4:4">
      <c r="D79" s="3"/>
    </row>
    <row r="80" spans="4:4">
      <c r="D80" s="3"/>
    </row>
    <row r="81" spans="4:4">
      <c r="D81" s="3"/>
    </row>
    <row r="82" spans="4:4">
      <c r="D82" s="3"/>
    </row>
    <row r="83" spans="4:4">
      <c r="D83" s="3"/>
    </row>
    <row r="84" spans="4:4">
      <c r="D84" s="3"/>
    </row>
    <row r="85" spans="4:4">
      <c r="D85" s="3"/>
    </row>
    <row r="86" spans="4:4">
      <c r="D86" s="3"/>
    </row>
    <row r="87" spans="4:4">
      <c r="D87" s="3"/>
    </row>
    <row r="88" spans="4:4">
      <c r="D88" s="3"/>
    </row>
    <row r="89" spans="4:4">
      <c r="D89" s="3"/>
    </row>
    <row r="90" spans="4:4">
      <c r="D90" s="3"/>
    </row>
    <row r="91" spans="4:4">
      <c r="D91" s="3"/>
    </row>
    <row r="92" spans="4:4">
      <c r="D92" s="3"/>
    </row>
  </sheetData>
  <sheetProtection algorithmName="SHA-512" hashValue="RbtFAhHC/hT1kcA9UcNZOj6jYWovikjyZqUb46xRkWJOCcR2mGPffGZ3EcdprcpFKha/Cq6RrEc5M0zE7l7YEQ==" saltValue="FP+ezVlOMKFrJH6nX+o9XA==" spinCount="100000" sheet="1" selectLockedCells="1" selectUnlockedCells="1"/>
  <mergeCells count="1">
    <mergeCell ref="I1:O1"/>
  </mergeCells>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8824B9-95F7-4C17-9624-A4DA70463C27}">
  <sheetPr codeName="Sheet14"/>
  <dimension ref="A1:J97"/>
  <sheetViews>
    <sheetView showGridLines="0" zoomScale="60" zoomScaleNormal="60" workbookViewId="0">
      <selection activeCell="D59" sqref="D59:D69"/>
    </sheetView>
  </sheetViews>
  <sheetFormatPr defaultColWidth="0" defaultRowHeight="0" customHeight="1" zeroHeight="1"/>
  <cols>
    <col min="1" max="1" width="2.81640625" style="17" customWidth="1"/>
    <col min="2" max="2" width="0.81640625" style="17" customWidth="1"/>
    <col min="3" max="3" width="20.1796875" style="17" customWidth="1"/>
    <col min="4" max="4" width="35.7265625" style="17" customWidth="1"/>
    <col min="5" max="5" width="94.453125" style="17" customWidth="1"/>
    <col min="6" max="6" width="120.1796875" style="17" customWidth="1"/>
    <col min="7" max="7" width="7.1796875" style="124" customWidth="1"/>
    <col min="8" max="16384" width="8.81640625" style="17" hidden="1"/>
  </cols>
  <sheetData>
    <row r="1" spans="1:9" ht="14.5"/>
    <row r="2" spans="1:9" s="20" customFormat="1" ht="106.4" customHeight="1">
      <c r="B2" s="18"/>
      <c r="C2" s="92"/>
      <c r="D2" s="19"/>
      <c r="E2" s="44"/>
      <c r="G2" s="125"/>
    </row>
    <row r="3" spans="1:9" ht="14.5" customHeight="1">
      <c r="C3" s="93"/>
      <c r="D3" s="19"/>
      <c r="E3" s="19"/>
    </row>
    <row r="4" spans="1:9" ht="29.25" customHeight="1">
      <c r="C4" s="225" t="s">
        <v>252</v>
      </c>
      <c r="D4" s="225"/>
      <c r="E4" s="225"/>
      <c r="F4" s="225"/>
      <c r="G4" s="225"/>
    </row>
    <row r="5" spans="1:9" ht="15" thickBot="1">
      <c r="C5" s="94"/>
      <c r="D5" s="21"/>
      <c r="E5" s="21"/>
    </row>
    <row r="6" spans="1:9" ht="74.25" customHeight="1" thickBot="1">
      <c r="D6" s="95" t="s">
        <v>36</v>
      </c>
      <c r="E6" s="123" t="s">
        <v>7</v>
      </c>
      <c r="F6" s="137" t="s">
        <v>92</v>
      </c>
    </row>
    <row r="7" spans="1:9" s="61" customFormat="1" ht="60.5" thickBot="1">
      <c r="D7" s="96" t="s">
        <v>25</v>
      </c>
      <c r="E7" s="144" t="s">
        <v>26</v>
      </c>
      <c r="F7" s="145" t="s">
        <v>27</v>
      </c>
      <c r="G7" s="126"/>
    </row>
    <row r="8" spans="1:9" s="61" customFormat="1" ht="60.5" thickBot="1">
      <c r="D8" s="96" t="s">
        <v>13</v>
      </c>
      <c r="E8" s="144" t="s">
        <v>28</v>
      </c>
      <c r="F8" s="145" t="s">
        <v>51</v>
      </c>
      <c r="G8" s="126"/>
    </row>
    <row r="9" spans="1:9" s="61" customFormat="1" ht="60.5" thickBot="1">
      <c r="D9" s="96" t="s">
        <v>14</v>
      </c>
      <c r="E9" s="144" t="s">
        <v>93</v>
      </c>
      <c r="F9" s="145" t="s">
        <v>52</v>
      </c>
      <c r="G9" s="126"/>
    </row>
    <row r="10" spans="1:9" s="61" customFormat="1" ht="100.5" thickBot="1">
      <c r="D10" s="96" t="s">
        <v>15</v>
      </c>
      <c r="E10" s="144" t="s">
        <v>29</v>
      </c>
      <c r="F10" s="145" t="s">
        <v>30</v>
      </c>
      <c r="G10" s="126"/>
    </row>
    <row r="11" spans="1:9" s="61" customFormat="1" ht="80.5" thickBot="1">
      <c r="D11" s="97" t="s">
        <v>16</v>
      </c>
      <c r="E11" s="144" t="s">
        <v>31</v>
      </c>
      <c r="F11" s="145" t="s">
        <v>32</v>
      </c>
      <c r="G11" s="126"/>
    </row>
    <row r="12" spans="1:9" s="61" customFormat="1" ht="60.5" thickBot="1">
      <c r="D12" s="98" t="s">
        <v>17</v>
      </c>
      <c r="E12" s="144" t="s">
        <v>94</v>
      </c>
      <c r="F12" s="226" t="s">
        <v>33</v>
      </c>
      <c r="G12" s="126"/>
    </row>
    <row r="13" spans="1:9" s="61" customFormat="1" ht="40.5" thickBot="1">
      <c r="D13" s="99"/>
      <c r="E13" s="144" t="s">
        <v>34</v>
      </c>
      <c r="F13" s="227"/>
      <c r="G13" s="126"/>
    </row>
    <row r="14" spans="1:9" s="62" customFormat="1" ht="102.5" customHeight="1" thickBot="1">
      <c r="C14" s="100"/>
      <c r="D14" s="96" t="s">
        <v>18</v>
      </c>
      <c r="E14" s="144" t="s">
        <v>35</v>
      </c>
      <c r="F14" s="146" t="s">
        <v>33</v>
      </c>
      <c r="G14" s="127"/>
    </row>
    <row r="15" spans="1:9" ht="20">
      <c r="C15" s="100"/>
      <c r="D15" s="64"/>
      <c r="E15" s="65"/>
      <c r="F15" s="66"/>
    </row>
    <row r="16" spans="1:9" ht="20" customHeight="1">
      <c r="A16" s="225" t="s">
        <v>251</v>
      </c>
      <c r="B16" s="225"/>
      <c r="C16" s="225"/>
      <c r="D16" s="225"/>
      <c r="E16" s="225"/>
      <c r="F16" s="225"/>
      <c r="G16" s="225"/>
      <c r="H16" s="225"/>
      <c r="I16" s="225"/>
    </row>
    <row r="17" spans="3:6" ht="20.5" thickBot="1">
      <c r="C17" s="100"/>
      <c r="D17" s="64"/>
      <c r="E17" s="65"/>
      <c r="F17" s="66"/>
    </row>
    <row r="18" spans="3:6" ht="128" customHeight="1" thickBot="1">
      <c r="C18" s="100"/>
      <c r="D18" s="95" t="s">
        <v>223</v>
      </c>
      <c r="E18" s="123" t="s">
        <v>95</v>
      </c>
      <c r="F18" s="137" t="s">
        <v>96</v>
      </c>
    </row>
    <row r="19" spans="3:6" ht="120.5" thickBot="1">
      <c r="C19" s="100"/>
      <c r="D19" s="220" t="s">
        <v>151</v>
      </c>
      <c r="E19" s="133" t="s">
        <v>127</v>
      </c>
      <c r="F19" s="138" t="s">
        <v>152</v>
      </c>
    </row>
    <row r="20" spans="3:6" ht="40.5" thickBot="1">
      <c r="C20" s="100"/>
      <c r="D20" s="221"/>
      <c r="E20" s="133" t="s">
        <v>128</v>
      </c>
      <c r="F20" s="138" t="s">
        <v>153</v>
      </c>
    </row>
    <row r="21" spans="3:6" ht="20.5" thickBot="1">
      <c r="C21" s="100"/>
      <c r="D21" s="221"/>
      <c r="E21" s="133" t="s">
        <v>129</v>
      </c>
      <c r="F21" s="138" t="s">
        <v>154</v>
      </c>
    </row>
    <row r="22" spans="3:6" ht="160.5" thickBot="1">
      <c r="C22" s="100"/>
      <c r="D22" s="221"/>
      <c r="E22" s="133" t="s">
        <v>130</v>
      </c>
      <c r="F22" s="138" t="s">
        <v>155</v>
      </c>
    </row>
    <row r="23" spans="3:6" ht="80.5" thickBot="1">
      <c r="C23" s="100"/>
      <c r="D23" s="222"/>
      <c r="E23" s="133" t="s">
        <v>131</v>
      </c>
      <c r="F23" s="138" t="s">
        <v>156</v>
      </c>
    </row>
    <row r="24" spans="3:6" ht="100.5" thickBot="1">
      <c r="C24" s="100"/>
      <c r="D24" s="220" t="s">
        <v>141</v>
      </c>
      <c r="E24" s="133" t="s">
        <v>115</v>
      </c>
      <c r="F24" s="138" t="s">
        <v>157</v>
      </c>
    </row>
    <row r="25" spans="3:6" ht="40.5" thickBot="1">
      <c r="C25" s="100"/>
      <c r="D25" s="221"/>
      <c r="E25" s="133" t="s">
        <v>106</v>
      </c>
      <c r="F25" s="138" t="s">
        <v>158</v>
      </c>
    </row>
    <row r="26" spans="3:6" ht="100.5" thickBot="1">
      <c r="C26" s="100"/>
      <c r="D26" s="221"/>
      <c r="E26" s="133" t="s">
        <v>116</v>
      </c>
      <c r="F26" s="138" t="s">
        <v>159</v>
      </c>
    </row>
    <row r="27" spans="3:6" ht="40.5" thickBot="1">
      <c r="C27" s="100"/>
      <c r="D27" s="221"/>
      <c r="E27" s="133" t="s">
        <v>117</v>
      </c>
      <c r="F27" s="138" t="s">
        <v>160</v>
      </c>
    </row>
    <row r="28" spans="3:6" ht="100.5" thickBot="1">
      <c r="C28" s="100"/>
      <c r="D28" s="221"/>
      <c r="E28" s="133" t="s">
        <v>107</v>
      </c>
      <c r="F28" s="138" t="s">
        <v>161</v>
      </c>
    </row>
    <row r="29" spans="3:6" ht="80.5" thickBot="1">
      <c r="C29" s="100"/>
      <c r="D29" s="221"/>
      <c r="E29" s="133" t="s">
        <v>108</v>
      </c>
      <c r="F29" s="138" t="s">
        <v>162</v>
      </c>
    </row>
    <row r="30" spans="3:6" ht="60.5" thickBot="1">
      <c r="C30" s="100"/>
      <c r="D30" s="221"/>
      <c r="E30" s="133" t="s">
        <v>109</v>
      </c>
      <c r="F30" s="138" t="s">
        <v>163</v>
      </c>
    </row>
    <row r="31" spans="3:6" ht="80.5" thickBot="1">
      <c r="C31" s="100"/>
      <c r="D31" s="221"/>
      <c r="E31" s="133" t="s">
        <v>118</v>
      </c>
      <c r="F31" s="138" t="s">
        <v>164</v>
      </c>
    </row>
    <row r="32" spans="3:6" ht="60">
      <c r="C32" s="100"/>
      <c r="D32" s="221"/>
      <c r="E32" s="218" t="s">
        <v>110</v>
      </c>
      <c r="F32" s="139" t="s">
        <v>165</v>
      </c>
    </row>
    <row r="33" spans="3:6" ht="60.5" thickBot="1">
      <c r="C33" s="100"/>
      <c r="D33" s="221"/>
      <c r="E33" s="219"/>
      <c r="F33" s="140" t="s">
        <v>166</v>
      </c>
    </row>
    <row r="34" spans="3:6" ht="60.5" thickBot="1">
      <c r="C34" s="100"/>
      <c r="D34" s="221"/>
      <c r="E34" s="133" t="s">
        <v>119</v>
      </c>
      <c r="F34" s="138" t="s">
        <v>167</v>
      </c>
    </row>
    <row r="35" spans="3:6" ht="60.5" thickBot="1">
      <c r="C35" s="100"/>
      <c r="D35" s="221"/>
      <c r="E35" s="133" t="s">
        <v>124</v>
      </c>
      <c r="F35" s="138" t="s">
        <v>168</v>
      </c>
    </row>
    <row r="36" spans="3:6" ht="60.5" thickBot="1">
      <c r="C36" s="100"/>
      <c r="D36" s="221"/>
      <c r="E36" s="133" t="s">
        <v>125</v>
      </c>
      <c r="F36" s="138" t="s">
        <v>169</v>
      </c>
    </row>
    <row r="37" spans="3:6" ht="60.5" thickBot="1">
      <c r="C37" s="100"/>
      <c r="D37" s="221"/>
      <c r="E37" s="133" t="s">
        <v>111</v>
      </c>
      <c r="F37" s="138" t="s">
        <v>170</v>
      </c>
    </row>
    <row r="38" spans="3:6" ht="60">
      <c r="C38" s="100"/>
      <c r="D38" s="221"/>
      <c r="E38" s="218" t="s">
        <v>120</v>
      </c>
      <c r="F38" s="139" t="s">
        <v>171</v>
      </c>
    </row>
    <row r="39" spans="3:6" ht="40.5" thickBot="1">
      <c r="C39" s="100"/>
      <c r="D39" s="221"/>
      <c r="E39" s="219"/>
      <c r="F39" s="140" t="s">
        <v>172</v>
      </c>
    </row>
    <row r="40" spans="3:6" ht="60.5" thickBot="1">
      <c r="C40" s="100"/>
      <c r="D40" s="221"/>
      <c r="E40" s="133" t="s">
        <v>173</v>
      </c>
      <c r="F40" s="138" t="s">
        <v>174</v>
      </c>
    </row>
    <row r="41" spans="3:6" ht="80.5" thickBot="1">
      <c r="C41" s="100"/>
      <c r="D41" s="221"/>
      <c r="E41" s="133" t="s">
        <v>112</v>
      </c>
      <c r="F41" s="138" t="s">
        <v>175</v>
      </c>
    </row>
    <row r="42" spans="3:6" ht="60.5" thickBot="1">
      <c r="C42" s="100"/>
      <c r="D42" s="221"/>
      <c r="E42" s="133" t="s">
        <v>121</v>
      </c>
      <c r="F42" s="138" t="s">
        <v>176</v>
      </c>
    </row>
    <row r="43" spans="3:6" ht="60">
      <c r="C43" s="100"/>
      <c r="D43" s="221"/>
      <c r="E43" s="218" t="s">
        <v>143</v>
      </c>
      <c r="F43" s="139" t="s">
        <v>177</v>
      </c>
    </row>
    <row r="44" spans="3:6" ht="60.5" thickBot="1">
      <c r="C44" s="100"/>
      <c r="D44" s="221"/>
      <c r="E44" s="219"/>
      <c r="F44" s="140" t="s">
        <v>178</v>
      </c>
    </row>
    <row r="45" spans="3:6" ht="60.5" thickBot="1">
      <c r="C45" s="100"/>
      <c r="D45" s="221"/>
      <c r="E45" s="133" t="s">
        <v>113</v>
      </c>
      <c r="F45" s="138" t="s">
        <v>179</v>
      </c>
    </row>
    <row r="46" spans="3:6" ht="60.5" thickBot="1">
      <c r="C46" s="100"/>
      <c r="D46" s="221"/>
      <c r="E46" s="133" t="s">
        <v>122</v>
      </c>
      <c r="F46" s="138" t="s">
        <v>180</v>
      </c>
    </row>
    <row r="47" spans="3:6" ht="60">
      <c r="C47" s="100"/>
      <c r="D47" s="221"/>
      <c r="E47" s="218" t="s">
        <v>123</v>
      </c>
      <c r="F47" s="139" t="s">
        <v>181</v>
      </c>
    </row>
    <row r="48" spans="3:6" ht="60.5" thickBot="1">
      <c r="C48" s="100"/>
      <c r="D48" s="221"/>
      <c r="E48" s="219"/>
      <c r="F48" s="140" t="s">
        <v>182</v>
      </c>
    </row>
    <row r="49" spans="3:7" ht="60.5" thickBot="1">
      <c r="C49" s="100"/>
      <c r="D49" s="221"/>
      <c r="E49" s="133" t="s">
        <v>114</v>
      </c>
      <c r="F49" s="138" t="s">
        <v>183</v>
      </c>
    </row>
    <row r="50" spans="3:7" ht="60.5" thickBot="1">
      <c r="C50" s="100"/>
      <c r="D50" s="222"/>
      <c r="E50" s="133" t="s">
        <v>126</v>
      </c>
      <c r="F50" s="138" t="s">
        <v>184</v>
      </c>
    </row>
    <row r="51" spans="3:7" ht="80.5" thickBot="1">
      <c r="C51" s="100"/>
      <c r="D51" s="220" t="s">
        <v>148</v>
      </c>
      <c r="E51" s="133" t="s">
        <v>132</v>
      </c>
      <c r="F51" s="138" t="s">
        <v>185</v>
      </c>
    </row>
    <row r="52" spans="3:7" ht="60">
      <c r="C52" s="100"/>
      <c r="D52" s="221"/>
      <c r="E52" s="218" t="s">
        <v>186</v>
      </c>
      <c r="F52" s="139" t="s">
        <v>187</v>
      </c>
    </row>
    <row r="53" spans="3:7" ht="60">
      <c r="C53" s="100"/>
      <c r="D53" s="221"/>
      <c r="E53" s="228"/>
      <c r="F53" s="141" t="s">
        <v>188</v>
      </c>
    </row>
    <row r="54" spans="3:7" ht="40.5" thickBot="1">
      <c r="C54" s="100"/>
      <c r="D54" s="221"/>
      <c r="E54" s="219"/>
      <c r="F54" s="140" t="s">
        <v>189</v>
      </c>
    </row>
    <row r="55" spans="3:7" ht="120">
      <c r="C55" s="100"/>
      <c r="D55" s="221"/>
      <c r="E55" s="218" t="s">
        <v>133</v>
      </c>
      <c r="F55" s="139" t="s">
        <v>190</v>
      </c>
    </row>
    <row r="56" spans="3:7" ht="20.5" thickBot="1">
      <c r="C56" s="100"/>
      <c r="D56" s="221"/>
      <c r="E56" s="219"/>
      <c r="F56" s="140" t="s">
        <v>191</v>
      </c>
    </row>
    <row r="57" spans="3:7" ht="40.5" thickBot="1">
      <c r="C57" s="100"/>
      <c r="D57" s="221"/>
      <c r="E57" s="133" t="s">
        <v>134</v>
      </c>
      <c r="F57" s="138" t="s">
        <v>192</v>
      </c>
    </row>
    <row r="58" spans="3:7" ht="80.5" thickBot="1">
      <c r="C58" s="100"/>
      <c r="D58" s="222"/>
      <c r="E58" s="133" t="s">
        <v>135</v>
      </c>
      <c r="F58" s="138" t="s">
        <v>193</v>
      </c>
    </row>
    <row r="59" spans="3:7" s="62" customFormat="1" ht="60.5" thickBot="1">
      <c r="C59" s="102"/>
      <c r="D59" s="220" t="s">
        <v>144</v>
      </c>
      <c r="E59" s="133" t="s">
        <v>100</v>
      </c>
      <c r="F59" s="138" t="s">
        <v>194</v>
      </c>
      <c r="G59" s="127"/>
    </row>
    <row r="60" spans="3:7" s="62" customFormat="1" ht="100">
      <c r="C60" s="102"/>
      <c r="D60" s="221"/>
      <c r="E60" s="218" t="s">
        <v>90</v>
      </c>
      <c r="F60" s="139" t="s">
        <v>195</v>
      </c>
      <c r="G60" s="127"/>
    </row>
    <row r="61" spans="3:7" s="62" customFormat="1" ht="60.5" thickBot="1">
      <c r="C61" s="102"/>
      <c r="D61" s="221"/>
      <c r="E61" s="219"/>
      <c r="F61" s="140" t="s">
        <v>196</v>
      </c>
      <c r="G61" s="127"/>
    </row>
    <row r="62" spans="3:7" s="62" customFormat="1" ht="80.5" thickBot="1">
      <c r="C62" s="102"/>
      <c r="D62" s="221"/>
      <c r="E62" s="133" t="s">
        <v>197</v>
      </c>
      <c r="F62" s="138" t="s">
        <v>98</v>
      </c>
      <c r="G62" s="127"/>
    </row>
    <row r="63" spans="3:7" s="62" customFormat="1" ht="40.5" thickBot="1">
      <c r="C63" s="102"/>
      <c r="D63" s="221"/>
      <c r="E63" s="133" t="s">
        <v>101</v>
      </c>
      <c r="F63" s="138" t="s">
        <v>198</v>
      </c>
      <c r="G63" s="127"/>
    </row>
    <row r="64" spans="3:7" s="62" customFormat="1" ht="80.5" thickBot="1">
      <c r="D64" s="221"/>
      <c r="E64" s="133" t="s">
        <v>20</v>
      </c>
      <c r="F64" s="138" t="s">
        <v>53</v>
      </c>
      <c r="G64" s="128"/>
    </row>
    <row r="65" spans="3:7" s="62" customFormat="1" ht="100.5" thickBot="1">
      <c r="D65" s="221"/>
      <c r="E65" s="133" t="s">
        <v>87</v>
      </c>
      <c r="F65" s="138" t="s">
        <v>97</v>
      </c>
      <c r="G65" s="128"/>
    </row>
    <row r="66" spans="3:7" s="62" customFormat="1" ht="80.5" thickBot="1">
      <c r="D66" s="221"/>
      <c r="E66" s="133" t="s">
        <v>21</v>
      </c>
      <c r="F66" s="138" t="s">
        <v>54</v>
      </c>
      <c r="G66" s="127"/>
    </row>
    <row r="67" spans="3:7" s="62" customFormat="1" ht="60.5" thickBot="1">
      <c r="D67" s="221"/>
      <c r="E67" s="133" t="s">
        <v>102</v>
      </c>
      <c r="F67" s="138" t="s">
        <v>199</v>
      </c>
      <c r="G67" s="127"/>
    </row>
    <row r="68" spans="3:7" s="62" customFormat="1" ht="120.5" thickBot="1">
      <c r="C68" s="103"/>
      <c r="D68" s="221"/>
      <c r="E68" s="133" t="s">
        <v>22</v>
      </c>
      <c r="F68" s="138" t="s">
        <v>55</v>
      </c>
      <c r="G68" s="127"/>
    </row>
    <row r="69" spans="3:7" s="62" customFormat="1" ht="100.5" thickBot="1">
      <c r="D69" s="222"/>
      <c r="E69" s="133" t="s">
        <v>89</v>
      </c>
      <c r="F69" s="138" t="s">
        <v>99</v>
      </c>
      <c r="G69" s="127"/>
    </row>
    <row r="70" spans="3:7" ht="80.5" thickBot="1">
      <c r="D70" s="220" t="s">
        <v>200</v>
      </c>
      <c r="E70" s="133" t="s">
        <v>23</v>
      </c>
      <c r="F70" s="138" t="s">
        <v>49</v>
      </c>
    </row>
    <row r="71" spans="3:7" ht="60.5" thickBot="1">
      <c r="D71" s="221"/>
      <c r="E71" s="133" t="s">
        <v>103</v>
      </c>
      <c r="F71" s="138" t="s">
        <v>184</v>
      </c>
    </row>
    <row r="72" spans="3:7" ht="40.5" thickBot="1">
      <c r="D72" s="221"/>
      <c r="E72" s="133" t="s">
        <v>104</v>
      </c>
      <c r="F72" s="138" t="s">
        <v>201</v>
      </c>
    </row>
    <row r="73" spans="3:7" ht="187.5" customHeight="1" thickBot="1">
      <c r="D73" s="221"/>
      <c r="E73" s="133" t="s">
        <v>24</v>
      </c>
      <c r="F73" s="138" t="s">
        <v>202</v>
      </c>
    </row>
    <row r="74" spans="3:7" ht="74" customHeight="1" thickBot="1">
      <c r="D74" s="222"/>
      <c r="E74" s="133" t="s">
        <v>105</v>
      </c>
      <c r="F74" s="138" t="s">
        <v>199</v>
      </c>
    </row>
    <row r="75" spans="3:7" ht="60.5" thickBot="1">
      <c r="D75" s="220" t="s">
        <v>150</v>
      </c>
      <c r="E75" s="133" t="s">
        <v>137</v>
      </c>
      <c r="F75" s="138" t="s">
        <v>203</v>
      </c>
    </row>
    <row r="76" spans="3:7" ht="60.5" thickBot="1">
      <c r="D76" s="221"/>
      <c r="E76" s="133" t="s">
        <v>136</v>
      </c>
      <c r="F76" s="138" t="s">
        <v>204</v>
      </c>
    </row>
    <row r="77" spans="3:7" ht="80.5" thickBot="1">
      <c r="D77" s="221"/>
      <c r="E77" s="133" t="s">
        <v>138</v>
      </c>
      <c r="F77" s="138" t="s">
        <v>205</v>
      </c>
    </row>
    <row r="78" spans="3:7" ht="40">
      <c r="D78" s="221"/>
      <c r="E78" s="218" t="s">
        <v>139</v>
      </c>
      <c r="F78" s="139" t="s">
        <v>206</v>
      </c>
    </row>
    <row r="79" spans="3:7" ht="40.5" thickBot="1">
      <c r="D79" s="221"/>
      <c r="E79" s="219"/>
      <c r="F79" s="140" t="s">
        <v>207</v>
      </c>
    </row>
    <row r="80" spans="3:7" ht="60.5" thickBot="1">
      <c r="D80" s="221"/>
      <c r="E80" s="134" t="s">
        <v>140</v>
      </c>
      <c r="F80" s="139" t="s">
        <v>208</v>
      </c>
    </row>
    <row r="81" spans="3:10" ht="149.5" customHeight="1" thickBot="1">
      <c r="D81" s="216" t="s">
        <v>146</v>
      </c>
      <c r="E81" s="135" t="s">
        <v>37</v>
      </c>
      <c r="F81" s="142" t="s">
        <v>211</v>
      </c>
    </row>
    <row r="82" spans="3:10" ht="60.5" thickBot="1">
      <c r="D82" s="217"/>
      <c r="E82" s="136" t="s">
        <v>147</v>
      </c>
      <c r="F82" s="143" t="s">
        <v>209</v>
      </c>
    </row>
    <row r="83" spans="3:10" ht="14.5" customHeight="1">
      <c r="D83" s="104"/>
      <c r="E83" s="105"/>
      <c r="F83" s="106"/>
    </row>
    <row r="84" spans="3:10" ht="14.5" customHeight="1">
      <c r="D84" s="104"/>
      <c r="E84" s="105"/>
      <c r="F84" s="106"/>
    </row>
    <row r="85" spans="3:10" ht="14.5" customHeight="1"/>
    <row r="86" spans="3:10" ht="14.5" customHeight="1"/>
    <row r="87" spans="3:10" ht="31" customHeight="1" thickBot="1">
      <c r="C87" s="229" t="s">
        <v>250</v>
      </c>
      <c r="D87" s="229"/>
      <c r="E87" s="229"/>
      <c r="F87" s="229"/>
      <c r="G87" s="229"/>
      <c r="H87" s="229"/>
      <c r="I87" s="229"/>
      <c r="J87" s="229"/>
    </row>
    <row r="88" spans="3:10" ht="24.5" customHeight="1" thickBot="1">
      <c r="D88" s="131" t="s">
        <v>235</v>
      </c>
      <c r="E88" s="230" t="s">
        <v>258</v>
      </c>
      <c r="F88" s="231"/>
      <c r="G88" s="129"/>
    </row>
    <row r="89" spans="3:10" ht="90.5" customHeight="1" thickBot="1">
      <c r="D89" s="132" t="s">
        <v>236</v>
      </c>
      <c r="E89" s="223" t="s">
        <v>237</v>
      </c>
      <c r="F89" s="224"/>
      <c r="G89" s="130"/>
    </row>
    <row r="90" spans="3:10" ht="73.5" customHeight="1" thickBot="1">
      <c r="D90" s="132" t="s">
        <v>0</v>
      </c>
      <c r="E90" s="223" t="s">
        <v>238</v>
      </c>
      <c r="F90" s="224"/>
      <c r="G90" s="130"/>
    </row>
    <row r="91" spans="3:10" ht="61" customHeight="1" thickBot="1">
      <c r="D91" s="132" t="s">
        <v>19</v>
      </c>
      <c r="E91" s="223" t="s">
        <v>239</v>
      </c>
      <c r="F91" s="224"/>
      <c r="G91" s="130"/>
    </row>
    <row r="92" spans="3:10" ht="52" customHeight="1" thickBot="1">
      <c r="D92" s="132" t="s">
        <v>240</v>
      </c>
      <c r="E92" s="223" t="s">
        <v>241</v>
      </c>
      <c r="F92" s="224"/>
      <c r="G92" s="130"/>
    </row>
    <row r="93" spans="3:10" ht="72" customHeight="1" thickBot="1">
      <c r="D93" s="132" t="s">
        <v>242</v>
      </c>
      <c r="E93" s="223" t="s">
        <v>243</v>
      </c>
      <c r="F93" s="224"/>
      <c r="G93" s="130"/>
    </row>
    <row r="94" spans="3:10" ht="73.5" customHeight="1" thickBot="1">
      <c r="D94" s="132" t="s">
        <v>244</v>
      </c>
      <c r="E94" s="223" t="s">
        <v>245</v>
      </c>
      <c r="F94" s="224"/>
      <c r="G94" s="130"/>
    </row>
    <row r="95" spans="3:10" ht="78.5" customHeight="1" thickBot="1">
      <c r="D95" s="132" t="s">
        <v>246</v>
      </c>
      <c r="E95" s="223" t="s">
        <v>247</v>
      </c>
      <c r="F95" s="224"/>
      <c r="G95" s="130"/>
    </row>
    <row r="96" spans="3:10" ht="63.5" customHeight="1" thickBot="1">
      <c r="D96" s="132" t="s">
        <v>248</v>
      </c>
      <c r="E96" s="223" t="s">
        <v>249</v>
      </c>
      <c r="F96" s="224"/>
      <c r="G96" s="130"/>
    </row>
    <row r="97" ht="14.5" customHeight="1"/>
  </sheetData>
  <sheetProtection algorithmName="SHA-512" hashValue="mRVRuOwLZRGrcglOS9rKSOgcm4md1iAgBJfR0SQlwHpdyZtGFYh4moDPT7uovCdH7V2vrphhlzQAFEMYHyLj9w==" saltValue="wcqfYqgvrdaQfgUGvNJQbA==" spinCount="100000" sheet="1" objects="1" scenarios="1"/>
  <mergeCells count="28">
    <mergeCell ref="C87:J87"/>
    <mergeCell ref="E89:F89"/>
    <mergeCell ref="E90:F90"/>
    <mergeCell ref="E91:F91"/>
    <mergeCell ref="E92:F92"/>
    <mergeCell ref="E88:F88"/>
    <mergeCell ref="E93:F93"/>
    <mergeCell ref="E94:F94"/>
    <mergeCell ref="E95:F95"/>
    <mergeCell ref="E96:F96"/>
    <mergeCell ref="C4:G4"/>
    <mergeCell ref="F12:F13"/>
    <mergeCell ref="A16:I16"/>
    <mergeCell ref="D19:D23"/>
    <mergeCell ref="D51:D58"/>
    <mergeCell ref="E52:E54"/>
    <mergeCell ref="E55:E56"/>
    <mergeCell ref="D24:D50"/>
    <mergeCell ref="E32:E33"/>
    <mergeCell ref="E38:E39"/>
    <mergeCell ref="E43:E44"/>
    <mergeCell ref="E47:E48"/>
    <mergeCell ref="D81:D82"/>
    <mergeCell ref="E78:E79"/>
    <mergeCell ref="E60:E61"/>
    <mergeCell ref="D59:D69"/>
    <mergeCell ref="D70:D74"/>
    <mergeCell ref="D75:D80"/>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DEBE2-1A5E-42DC-84E5-F5FAB6969ED1}">
  <sheetPr codeName="Sheet11"/>
  <dimension ref="A1:B12"/>
  <sheetViews>
    <sheetView topLeftCell="A5" workbookViewId="0">
      <selection activeCell="C11" sqref="C11"/>
    </sheetView>
  </sheetViews>
  <sheetFormatPr defaultRowHeight="14.5" outlineLevelRow="1"/>
  <cols>
    <col min="1" max="1" width="13.08984375" bestFit="1" customWidth="1"/>
    <col min="2" max="2" width="4.81640625" customWidth="1"/>
    <col min="7" max="7" width="12.90625" customWidth="1"/>
  </cols>
  <sheetData>
    <row r="1" spans="1:2" hidden="1" outlineLevel="1">
      <c r="A1" s="22" t="s">
        <v>0</v>
      </c>
      <c r="B1" s="13">
        <v>0.1</v>
      </c>
    </row>
    <row r="2" spans="1:2" hidden="1" outlineLevel="1"/>
    <row r="3" spans="1:2" hidden="1" outlineLevel="1">
      <c r="A3" s="232" t="s">
        <v>44</v>
      </c>
      <c r="B3" s="232"/>
    </row>
    <row r="4" spans="1:2" hidden="1" outlineLevel="1">
      <c r="A4" s="12">
        <v>5000000</v>
      </c>
      <c r="B4" s="13">
        <v>7.0000000000000007E-2</v>
      </c>
    </row>
    <row r="5" spans="1:2" collapsed="1"/>
    <row r="11" spans="1:2">
      <c r="A11" s="12"/>
      <c r="B11" s="13"/>
    </row>
    <row r="12" spans="1:2">
      <c r="A12" s="12"/>
    </row>
  </sheetData>
  <sheetProtection algorithmName="SHA-512" hashValue="9zzG4jJja/IApLr+UIDdq085dqObEnkjJEHDK042SRlcIvCKVYD462COmn9G4FpjMkMPbdNIFHCGGWKLxE16JA==" saltValue="ELRArJQUmSZmojcSoZ5rxg==" spinCount="100000" sheet="1" objects="1" scenarios="1" selectLockedCells="1" selectUnlockedCells="1"/>
  <mergeCells count="1">
    <mergeCell ref="A3:B3"/>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9f75977-46eb-48a6-b46c-0b6dfe3bc6ec">
      <UserInfo>
        <DisplayName>Guilherme Garcia</DisplayName>
        <AccountId>166</AccountId>
        <AccountType/>
      </UserInfo>
      <UserInfo>
        <DisplayName>Neeraj Kumar</DisplayName>
        <AccountId>23</AccountId>
        <AccountType/>
      </UserInfo>
    </SharedWithUsers>
    <lcf76f155ced4ddcb4097134ff3c332f xmlns="378a4d25-c2a3-4325-9dd6-fe34e4c7c9fb">
      <Terms xmlns="http://schemas.microsoft.com/office/infopath/2007/PartnerControls"/>
    </lcf76f155ced4ddcb4097134ff3c332f>
    <TaxCatchAll xmlns="9f0ac7ce-5f57-4ea0-9af7-01d4f3f1cca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EBD3AC31837040B76350B54AB36A8A" ma:contentTypeVersion="16" ma:contentTypeDescription="Create a new document." ma:contentTypeScope="" ma:versionID="1dab6f90bb83d9cd5e0735d7c5275804">
  <xsd:schema xmlns:xsd="http://www.w3.org/2001/XMLSchema" xmlns:xs="http://www.w3.org/2001/XMLSchema" xmlns:p="http://schemas.microsoft.com/office/2006/metadata/properties" xmlns:ns2="378a4d25-c2a3-4325-9dd6-fe34e4c7c9fb" xmlns:ns3="d9f75977-46eb-48a6-b46c-0b6dfe3bc6ec" xmlns:ns4="9f0ac7ce-5f57-4ea0-9af7-01d4f3f1ccae" targetNamespace="http://schemas.microsoft.com/office/2006/metadata/properties" ma:root="true" ma:fieldsID="e7019803be2ff3d1512d3c9649a2ff29" ns2:_="" ns3:_="" ns4:_="">
    <xsd:import namespace="378a4d25-c2a3-4325-9dd6-fe34e4c7c9fb"/>
    <xsd:import namespace="d9f75977-46eb-48a6-b46c-0b6dfe3bc6ec"/>
    <xsd:import namespace="9f0ac7ce-5f57-4ea0-9af7-01d4f3f1c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8a4d25-c2a3-4325-9dd6-fe34e4c7c9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004604-8c32-4241-8b90-5e68b4a33b5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f75977-46eb-48a6-b46c-0b6dfe3bc6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0ac7ce-5f57-4ea0-9af7-01d4f3f1cca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127dec7-921d-4d44-910b-4e97223fe037}" ma:internalName="TaxCatchAll" ma:showField="CatchAllData" ma:web="d9f75977-46eb-48a6-b46c-0b6dfe3bc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564CB9-2246-417B-BB64-6A98B5EC1EBA}">
  <ds:schemaRefs>
    <ds:schemaRef ds:uri="http://schemas.microsoft.com/sharepoint/v3/contenttype/forms"/>
  </ds:schemaRefs>
</ds:datastoreItem>
</file>

<file path=customXml/itemProps2.xml><?xml version="1.0" encoding="utf-8"?>
<ds:datastoreItem xmlns:ds="http://schemas.openxmlformats.org/officeDocument/2006/customXml" ds:itemID="{1EEA85DA-8C66-414B-AF73-E6E4B628AF66}">
  <ds:schemaRefs>
    <ds:schemaRef ds:uri="d9f75977-46eb-48a6-b46c-0b6dfe3bc6ec"/>
    <ds:schemaRef ds:uri="378a4d25-c2a3-4325-9dd6-fe34e4c7c9fb"/>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9f0ac7ce-5f57-4ea0-9af7-01d4f3f1ccae"/>
    <ds:schemaRef ds:uri="http://schemas.microsoft.com/office/2006/metadata/properties"/>
  </ds:schemaRefs>
</ds:datastoreItem>
</file>

<file path=customXml/itemProps3.xml><?xml version="1.0" encoding="utf-8"?>
<ds:datastoreItem xmlns:ds="http://schemas.openxmlformats.org/officeDocument/2006/customXml" ds:itemID="{2B40FFF9-6517-494A-A56C-BC2F732AB8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8a4d25-c2a3-4325-9dd6-fe34e4c7c9fb"/>
    <ds:schemaRef ds:uri="d9f75977-46eb-48a6-b46c-0b6dfe3bc6ec"/>
    <ds:schemaRef ds:uri="9f0ac7ce-5f57-4ea0-9af7-01d4f3f1c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14</vt:i4>
      </vt:variant>
    </vt:vector>
  </HeadingPairs>
  <TitlesOfParts>
    <vt:vector size="17" baseType="lpstr">
      <vt:lpstr>Instructions for S.1</vt:lpstr>
      <vt:lpstr>S.1 Pricing &amp; Resource Mix</vt:lpstr>
      <vt:lpstr>Terms &amp; Definitions</vt:lpstr>
      <vt:lpstr>Analyst</vt:lpstr>
      <vt:lpstr>Audit</vt:lpstr>
      <vt:lpstr>Consultant</vt:lpstr>
      <vt:lpstr>Director</vt:lpstr>
      <vt:lpstr>Financial</vt:lpstr>
      <vt:lpstr>Government_and_Business_Strategy</vt:lpstr>
      <vt:lpstr>Manager</vt:lpstr>
      <vt:lpstr>Operations</vt:lpstr>
      <vt:lpstr>Partner</vt:lpstr>
      <vt:lpstr>PMS</vt:lpstr>
      <vt:lpstr>'Terms &amp; Definitions'!PMS_List</vt:lpstr>
      <vt:lpstr>PMS_List</vt:lpstr>
      <vt:lpstr>Senior_Consultant</vt:lpstr>
      <vt:lpstr>Senior_Manager</vt:lpstr>
    </vt:vector>
  </TitlesOfParts>
  <Manager/>
  <Company>Department of Finance Services and Innovation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Qian</dc:creator>
  <cp:keywords/>
  <dc:description/>
  <cp:lastModifiedBy>Heather Malkoun</cp:lastModifiedBy>
  <cp:revision/>
  <dcterms:created xsi:type="dcterms:W3CDTF">2019-02-22T00:55:58Z</dcterms:created>
  <dcterms:modified xsi:type="dcterms:W3CDTF">2023-10-02T22:50:17Z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0x010100F6EBD3AC31837040B76350B54AB36A8A</vt:lpwstr>
  </property>
  <property fmtid="{D5CDD505-2E9C-101B-9397-08002B2CF9AE}" pid="5" name="MediaServiceImageTags">
    <vt:lpwstr/>
  </property>
</Properties>
</file>