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nswgov-my.sharepoint.com/personal/joshua_harris_treasury_nsw_gov_au/Documents/Archive/Desktop/"/>
    </mc:Choice>
  </mc:AlternateContent>
  <xr:revisionPtr revIDLastSave="28" documentId="8_{1DE41CA0-4390-4102-827E-80DD4C7E473A}" xr6:coauthVersionLast="47" xr6:coauthVersionMax="47" xr10:uidLastSave="{FC6B1317-F118-4F0A-AFE4-959465153BBA}"/>
  <workbookProtection workbookAlgorithmName="SHA-512" workbookHashValue="3LgLPhkfFsm9xZ+AmnXceZwLGqYxS8SfgmoKaL5FsPMB3285snYChRYoXdz8tQRLb3Z6DS0pludsmetPjK8DxA==" workbookSaltValue="0U2doeXkVejFIhg6zjAfvw==" workbookSpinCount="100000" lockStructure="1"/>
  <bookViews>
    <workbookView xWindow="-120" yWindow="-120" windowWidth="51840" windowHeight="21240" xr2:uid="{00000000-000D-0000-FFFF-FFFF00000000}"/>
  </bookViews>
  <sheets>
    <sheet name="Rate Calculator" sheetId="2" r:id="rId1"/>
    <sheet name="Customer Order Form" sheetId="1" r:id="rId2"/>
    <sheet name="User Info" sheetId="4" r:id="rId3"/>
  </sheets>
  <definedNames>
    <definedName name="_xlnm._FilterDatabase" localSheetId="0" hidden="1">'Rate Calculator'!$L$1:$L$43</definedName>
    <definedName name="_Toc344729433" localSheetId="1">'Customer Order Form'!#REF!</definedName>
    <definedName name="_xlnm.Print_Area" localSheetId="1">'Customer Order Form'!$A$1:$F$35</definedName>
    <definedName name="_xlnm.Print_Area" localSheetId="0">'Rate Calculator'!$A$1:$H$47</definedName>
    <definedName name="_xlnm.Print_Area" localSheetId="2">'User Info'!$A$1:$J$29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2" l="1"/>
  <c r="D19" i="2"/>
  <c r="F23" i="2" l="1"/>
  <c r="D23" i="2"/>
  <c r="E17" i="2"/>
  <c r="E16" i="2" l="1"/>
  <c r="C22" i="1"/>
  <c r="D22" i="2"/>
  <c r="J26" i="2"/>
  <c r="C17" i="1" s="1"/>
  <c r="B23" i="1"/>
  <c r="F19" i="2"/>
  <c r="C25" i="1"/>
  <c r="D36" i="2"/>
  <c r="C27" i="1"/>
  <c r="B24" i="1"/>
  <c r="K33" i="2"/>
  <c r="L33" i="2" s="1"/>
  <c r="C21" i="1"/>
  <c r="C12" i="1"/>
  <c r="C10" i="1"/>
  <c r="C11" i="1"/>
  <c r="C20" i="1"/>
  <c r="C15" i="1"/>
  <c r="C16" i="1"/>
  <c r="C14" i="1"/>
  <c r="C13" i="1"/>
  <c r="E12" i="2"/>
  <c r="E13" i="2"/>
  <c r="E14" i="2"/>
  <c r="G14" i="2"/>
  <c r="E15" i="2"/>
  <c r="N29" i="2"/>
  <c r="B15" i="2"/>
  <c r="L28" i="2"/>
  <c r="L29" i="2"/>
  <c r="M19" i="2"/>
  <c r="B36" i="2"/>
  <c r="C32" i="2"/>
  <c r="C31" i="2"/>
  <c r="C34" i="2"/>
  <c r="B27" i="2"/>
  <c r="D24" i="2"/>
  <c r="C35" i="2"/>
  <c r="C18" i="1"/>
  <c r="C19" i="1"/>
  <c r="P34" i="2"/>
  <c r="B45" i="2" s="1"/>
  <c r="B35" i="1" s="1"/>
  <c r="B16" i="4" s="1"/>
  <c r="C30" i="1"/>
  <c r="P33" i="2"/>
  <c r="B10" i="2" s="1"/>
  <c r="B40" i="2" s="1"/>
  <c r="C29" i="1"/>
  <c r="B31" i="1" l="1"/>
  <c r="B15" i="4"/>
  <c r="B4" i="4" s="1"/>
  <c r="B28" i="1"/>
  <c r="F20" i="2"/>
  <c r="M20" i="2"/>
  <c r="F22" i="2" l="1"/>
  <c r="M23" i="2" s="1"/>
  <c r="M21" i="2"/>
  <c r="E24" i="2"/>
  <c r="F24" i="2" s="1"/>
  <c r="G24" i="2" s="1"/>
  <c r="F21" i="2"/>
  <c r="M22" i="2" s="1"/>
  <c r="F25" i="2" l="1"/>
  <c r="F26" i="2" l="1"/>
  <c r="F27" i="2" s="1"/>
  <c r="E39" i="2" s="1"/>
  <c r="J37" i="2" s="1"/>
  <c r="S24" i="1" s="1"/>
  <c r="T24" i="1" s="1"/>
  <c r="C24" i="1" s="1"/>
  <c r="E38" i="2"/>
  <c r="J36" i="2" s="1"/>
  <c r="S23" i="1" s="1"/>
  <c r="T23" i="1" s="1"/>
  <c r="C23" i="1" s="1"/>
  <c r="E26" i="2"/>
  <c r="E27" i="2" s="1"/>
</calcChain>
</file>

<file path=xl/sharedStrings.xml><?xml version="1.0" encoding="utf-8"?>
<sst xmlns="http://schemas.openxmlformats.org/spreadsheetml/2006/main" count="118" uniqueCount="106">
  <si>
    <t>Principal</t>
  </si>
  <si>
    <t>Base Rate</t>
  </si>
  <si>
    <t>Superannuation</t>
  </si>
  <si>
    <t>Payroll tax</t>
  </si>
  <si>
    <t>Workcover</t>
  </si>
  <si>
    <t>Supplier fee</t>
  </si>
  <si>
    <t>Total</t>
  </si>
  <si>
    <t>GST</t>
  </si>
  <si>
    <t>Category</t>
  </si>
  <si>
    <t>Hours per Week</t>
  </si>
  <si>
    <t>Number of Weeks</t>
  </si>
  <si>
    <t>Hours per Day</t>
  </si>
  <si>
    <t>Number of Days</t>
  </si>
  <si>
    <t>A - Administration</t>
  </si>
  <si>
    <t>B - Finance</t>
  </si>
  <si>
    <t>Yes</t>
  </si>
  <si>
    <t>No</t>
  </si>
  <si>
    <t>C - Specialist</t>
  </si>
  <si>
    <t>D - Industrial</t>
  </si>
  <si>
    <t>E - Professional</t>
  </si>
  <si>
    <t>F - Technical</t>
  </si>
  <si>
    <t>G - IT Network &amp; Equipment</t>
  </si>
  <si>
    <t>H - IT Management, Implementation &amp; Support</t>
  </si>
  <si>
    <t>I - IT Applications Database &amp; Systems</t>
  </si>
  <si>
    <t>J - Transport</t>
  </si>
  <si>
    <t>K - Education</t>
  </si>
  <si>
    <t>L - Other</t>
  </si>
  <si>
    <t>Customer Name and Address</t>
  </si>
  <si>
    <t>Please Select</t>
  </si>
  <si>
    <t>Categories</t>
  </si>
  <si>
    <t>Employment Period</t>
  </si>
  <si>
    <t>OR</t>
  </si>
  <si>
    <t>PO amount (excluding GST)</t>
  </si>
  <si>
    <t>PO (including GST)</t>
  </si>
  <si>
    <t>Base + Super</t>
  </si>
  <si>
    <t xml:space="preserve">Per Day </t>
  </si>
  <si>
    <t>Per Hour</t>
  </si>
  <si>
    <t>Section 2: PO Calculator</t>
  </si>
  <si>
    <t>Hourly Rate &amp; PO Calc</t>
  </si>
  <si>
    <t>Floor Price (Hour)</t>
  </si>
  <si>
    <t>Ceiling Price (Day)</t>
  </si>
  <si>
    <t>Ceiling Price (Hour)</t>
  </si>
  <si>
    <t>Floor Price (Day)</t>
  </si>
  <si>
    <t xml:space="preserve">Dear User, </t>
  </si>
  <si>
    <t>Feedback</t>
  </si>
  <si>
    <t xml:space="preserve">We are determined to make this calculator as user friendly as possible. </t>
  </si>
  <si>
    <t>Kind Regards,</t>
  </si>
  <si>
    <t>Contingent Workforce Team</t>
  </si>
  <si>
    <t>Section 1: Daily/Hourly Rate Calculator</t>
  </si>
  <si>
    <t>Scheme Authority</t>
  </si>
  <si>
    <t>Customer’s Purchase Order No</t>
  </si>
  <si>
    <t>Ordering Officer</t>
  </si>
  <si>
    <t>Customer’s Delegate</t>
  </si>
  <si>
    <t>Supplier Name &amp; Address</t>
  </si>
  <si>
    <t>Contingent Worker(s)</t>
  </si>
  <si>
    <t>Start Date</t>
  </si>
  <si>
    <t>Finish Date</t>
  </si>
  <si>
    <t>Basic Working Times</t>
  </si>
  <si>
    <t>Standard Working Hours</t>
  </si>
  <si>
    <t>Award Conditions</t>
  </si>
  <si>
    <t>Are you using a Per Hour or Per Day rate?</t>
  </si>
  <si>
    <t>Answer Displayed</t>
  </si>
  <si>
    <t>Additional Conditions</t>
  </si>
  <si>
    <t>Customer's Signature</t>
  </si>
  <si>
    <t>Supplier's Signature</t>
  </si>
  <si>
    <t>Supplier's Delegate</t>
  </si>
  <si>
    <t>Today</t>
  </si>
  <si>
    <t>Expiry Date</t>
  </si>
  <si>
    <t>Rate (excluding GST)</t>
  </si>
  <si>
    <t>Rate (including GST)</t>
  </si>
  <si>
    <t>Payment</t>
  </si>
  <si>
    <t xml:space="preserve">                                                    Date        </t>
  </si>
  <si>
    <t>Click here for the Rate Calculator (Tab 1)</t>
  </si>
  <si>
    <t>Click here for user info (Tab 3)</t>
  </si>
  <si>
    <t>Click here to complete the Customer Order Form (Tab 2)</t>
  </si>
  <si>
    <t>Applied</t>
  </si>
  <si>
    <t>Messages</t>
  </si>
  <si>
    <t>Outcome</t>
  </si>
  <si>
    <t>Is the employee an ABN contractor?</t>
  </si>
  <si>
    <t>Has worker served &gt;1 year or been referred?</t>
  </si>
  <si>
    <t>Warning</t>
  </si>
  <si>
    <t>Official Customer Order placed under the Contingent</t>
  </si>
  <si>
    <t>Workforce Prequalification Scheme</t>
  </si>
  <si>
    <t>Daily/Hourly Rate &amp; PO Calculator</t>
  </si>
  <si>
    <t>Customer Order Schedule</t>
  </si>
  <si>
    <t>Answers</t>
  </si>
  <si>
    <t>Category Selected</t>
  </si>
  <si>
    <t>Notice Period</t>
  </si>
  <si>
    <t>Please insert the required notice period for either party to terminate this order</t>
  </si>
  <si>
    <t>WorkCover</t>
  </si>
  <si>
    <t>M - NSW SES</t>
  </si>
  <si>
    <t>Floor/Ceiling Rates</t>
  </si>
  <si>
    <t>Hourly Rates</t>
  </si>
  <si>
    <t>N/A is Standard. Click here for definition.</t>
  </si>
  <si>
    <t>There may be rounding differences in the Vendor Management System (VMS) in which case the VMS calculation will be the agreed value</t>
  </si>
  <si>
    <t xml:space="preserve">There may be rounding differences in the Vendor Management System (VMS) in which case the VMS calculation will be the agreed value </t>
  </si>
  <si>
    <t>Is this a payroll tax exempt Health agency?</t>
  </si>
  <si>
    <r>
      <rPr>
        <sz val="11"/>
        <rFont val="Calibri"/>
        <family val="2"/>
      </rPr>
      <t xml:space="preserve">Please email </t>
    </r>
    <r>
      <rPr>
        <u/>
        <sz val="11"/>
        <color indexed="12"/>
        <rFont val="Calibri"/>
        <family val="2"/>
      </rPr>
      <t>NSWBuy@treasury.nsw.gov.au</t>
    </r>
    <r>
      <rPr>
        <sz val="11"/>
        <rFont val="Calibri"/>
        <family val="2"/>
      </rPr>
      <t xml:space="preserve"> with any comments, questions or advice. </t>
    </r>
  </si>
  <si>
    <t>Is this worker for the Transport cluster?</t>
  </si>
  <si>
    <t>PPE</t>
  </si>
  <si>
    <t>Super Rate</t>
  </si>
  <si>
    <t>From 01 Jul 2022</t>
  </si>
  <si>
    <t>Version 1.14</t>
  </si>
  <si>
    <t>Changes in V1.14</t>
  </si>
  <si>
    <t>Superannuation rate has been increased to 11%</t>
  </si>
  <si>
    <t>For use from 1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</si>
</sst>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4" formatCode="_-&quot;$&quot;* #,##0.00_-;\-&quot;$&quot;* #,##0.00_-;_-&quot;$&quot;* &quot;-&quot;??_-;_-@_-"/>
    <numFmt numFmtId="43" formatCode="_-* #,##0.00_-;\-* #,##0.00_-;_-* &quot;-&quot;??_-;_-@_-"/>
    <numFmt numFmtId="164" formatCode="_-* #,##0_-;\-* #,##0_-;_-* &quot;-&quot;??_-;_-@_-"/>
    <numFmt numFmtId="165" formatCode="&quot;$&quot;#,##0.00"/>
    <numFmt numFmtId="166" formatCode="d/mm/yy;@"/>
    <numFmt numFmtId="167" formatCode="d/mm/yy"/>
  </numFmts>
  <fonts count="39" x14ac:knownFonts="1">
    <font>
      <sz val="11"/>
      <color theme="1"/>
      <name val="Calibri"/>
      <family val="2"/>
      <scheme val="minor"/>
    </font>
    <font>
      <sz val="11"/>
      <name val="Arial"/>
      <family val="2"/>
    </font>
    <font>
      <b/>
      <sz val="10"/>
      <name val="Arial"/>
      <family val="2"/>
    </font>
    <font>
      <sz val="12"/>
      <name val="Arial"/>
      <family val="2"/>
    </font>
    <font>
      <b/>
      <sz val="12"/>
      <name val="Arial"/>
      <family val="2"/>
    </font>
    <font>
      <sz val="11"/>
      <name val="Calibri"/>
      <family val="2"/>
    </font>
    <font>
      <u/>
      <sz val="11"/>
      <color indexed="12"/>
      <name val="Calibri"/>
      <family val="2"/>
    </font>
    <font>
      <sz val="11"/>
      <color theme="1"/>
      <name val="Calibri"/>
      <family val="2"/>
      <scheme val="minor"/>
    </font>
    <font>
      <sz val="11"/>
      <color theme="0"/>
      <name val="Calibri"/>
      <family val="2"/>
      <scheme val="minor"/>
    </font>
    <font>
      <u/>
      <sz val="11"/>
      <color theme="11"/>
      <name val="Calibri"/>
      <family val="2"/>
    </font>
    <font>
      <u/>
      <sz val="11"/>
      <color theme="10"/>
      <name val="Calibri"/>
      <family val="2"/>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11"/>
      <color theme="1"/>
      <name val="Calibri"/>
      <family val="2"/>
    </font>
    <font>
      <sz val="11"/>
      <name val="Calibri"/>
      <family val="2"/>
      <scheme val="minor"/>
    </font>
    <font>
      <b/>
      <sz val="11"/>
      <name val="Calibri"/>
      <family val="2"/>
      <scheme val="minor"/>
    </font>
    <font>
      <b/>
      <sz val="11"/>
      <color rgb="FFFF0000"/>
      <name val="Calibri"/>
      <family val="2"/>
      <scheme val="minor"/>
    </font>
    <font>
      <b/>
      <sz val="11"/>
      <color theme="1"/>
      <name val="Calibri"/>
      <family val="2"/>
    </font>
    <font>
      <b/>
      <sz val="14"/>
      <name val="Calibri"/>
      <family val="2"/>
      <scheme val="minor"/>
    </font>
    <font>
      <b/>
      <sz val="14"/>
      <color theme="1"/>
      <name val="Arial"/>
      <family val="2"/>
    </font>
    <font>
      <sz val="11"/>
      <color rgb="FF0070C0"/>
      <name val="Arial"/>
      <family val="2"/>
    </font>
    <font>
      <b/>
      <sz val="11"/>
      <color theme="1"/>
      <name val="Arial"/>
      <family val="2"/>
    </font>
    <font>
      <b/>
      <u/>
      <sz val="11"/>
      <color theme="1"/>
      <name val="Calibri"/>
      <family val="2"/>
      <scheme val="minor"/>
    </font>
    <font>
      <sz val="16"/>
      <color theme="1"/>
      <name val="Arial"/>
      <family val="2"/>
    </font>
    <font>
      <b/>
      <sz val="12"/>
      <color theme="1"/>
      <name val="Arial"/>
      <family val="2"/>
    </font>
    <font>
      <b/>
      <sz val="14"/>
      <color rgb="FFFF0000"/>
      <name val="Calibri"/>
      <family val="2"/>
      <scheme val="minor"/>
    </font>
    <font>
      <b/>
      <sz val="11.5"/>
      <color rgb="FFFF0000"/>
      <name val="Arial"/>
      <family val="2"/>
    </font>
    <font>
      <sz val="11"/>
      <color rgb="FF000096"/>
      <name val="Calibri"/>
      <family val="2"/>
      <scheme val="minor"/>
    </font>
    <font>
      <u/>
      <sz val="11"/>
      <color rgb="FF0000FF"/>
      <name val="Calibri"/>
      <family val="2"/>
    </font>
    <font>
      <sz val="11"/>
      <color theme="1"/>
      <name val="Arial"/>
      <family val="2"/>
    </font>
    <font>
      <sz val="12"/>
      <color theme="1"/>
      <name val="Arial"/>
      <family val="2"/>
    </font>
    <font>
      <sz val="16"/>
      <color theme="1"/>
      <name val="Calibri"/>
      <family val="2"/>
    </font>
    <font>
      <sz val="14"/>
      <color rgb="FFFF0000"/>
      <name val="Calibri"/>
      <family val="2"/>
      <scheme val="minor"/>
    </font>
    <font>
      <sz val="12"/>
      <color rgb="FFFF0000"/>
      <name val="Arial"/>
      <family val="2"/>
    </font>
    <font>
      <b/>
      <sz val="16"/>
      <color theme="1"/>
      <name val="Calibri"/>
      <family val="2"/>
    </font>
    <font>
      <b/>
      <sz val="12"/>
      <color rgb="FFFF0000"/>
      <name val="Arial"/>
      <family val="2"/>
    </font>
    <font>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s>
  <borders count="16">
    <border>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double">
        <color indexed="64"/>
      </top>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9" fontId="7" fillId="0" borderId="0" applyFont="0" applyFill="0" applyBorder="0" applyAlignment="0" applyProtection="0"/>
  </cellStyleXfs>
  <cellXfs count="156">
    <xf numFmtId="0" fontId="0" fillId="0" borderId="0" xfId="0"/>
    <xf numFmtId="10" fontId="7" fillId="0" borderId="0" xfId="5" applyNumberFormat="1" applyFont="1" applyFill="1" applyBorder="1" applyProtection="1"/>
    <xf numFmtId="44" fontId="7" fillId="0" borderId="0" xfId="2" applyFont="1" applyFill="1" applyBorder="1" applyProtection="1"/>
    <xf numFmtId="44" fontId="7" fillId="0" borderId="0" xfId="2" applyFont="1" applyBorder="1" applyProtection="1"/>
    <xf numFmtId="0" fontId="0" fillId="0" borderId="0" xfId="0" applyBorder="1" applyProtection="1"/>
    <xf numFmtId="10" fontId="7" fillId="0" borderId="0" xfId="5" applyNumberFormat="1" applyFont="1" applyBorder="1" applyProtection="1"/>
    <xf numFmtId="0" fontId="7" fillId="2" borderId="1" xfId="1" applyNumberFormat="1" applyFont="1" applyFill="1" applyBorder="1" applyAlignment="1" applyProtection="1">
      <alignment horizontal="center" vertical="center"/>
      <protection locked="0"/>
    </xf>
    <xf numFmtId="0" fontId="0" fillId="0" borderId="0" xfId="0" applyProtection="1"/>
    <xf numFmtId="0" fontId="13" fillId="0" borderId="0" xfId="0" applyFont="1" applyProtection="1"/>
    <xf numFmtId="0" fontId="11" fillId="0" borderId="0" xfId="0" applyFont="1" applyProtection="1"/>
    <xf numFmtId="0" fontId="14" fillId="0" borderId="0" xfId="0" applyFont="1" applyProtection="1"/>
    <xf numFmtId="0" fontId="15" fillId="0" borderId="0" xfId="0" applyFont="1" applyAlignment="1" applyProtection="1">
      <alignment wrapText="1"/>
    </xf>
    <xf numFmtId="0" fontId="0" fillId="0" borderId="0" xfId="0" applyFont="1" applyFill="1" applyBorder="1" applyAlignment="1" applyProtection="1">
      <alignment horizontal="left" wrapText="1"/>
    </xf>
    <xf numFmtId="0" fontId="0" fillId="0" borderId="0" xfId="0" applyFont="1" applyProtection="1"/>
    <xf numFmtId="0" fontId="0" fillId="0" borderId="0" xfId="0" applyFill="1" applyBorder="1" applyAlignment="1" applyProtection="1">
      <alignment horizontal="left" wrapText="1"/>
    </xf>
    <xf numFmtId="0" fontId="16" fillId="0" borderId="0" xfId="0" applyFont="1" applyFill="1" applyBorder="1" applyProtection="1"/>
    <xf numFmtId="44" fontId="0" fillId="0" borderId="0" xfId="0" applyNumberFormat="1" applyProtection="1"/>
    <xf numFmtId="0" fontId="12" fillId="0" borderId="0" xfId="0" applyFont="1" applyProtection="1"/>
    <xf numFmtId="0" fontId="16" fillId="0" borderId="0" xfId="0" applyFont="1" applyFill="1" applyBorder="1" applyAlignment="1" applyProtection="1">
      <alignment horizontal="right"/>
    </xf>
    <xf numFmtId="44" fontId="0" fillId="0" borderId="0" xfId="0" applyNumberFormat="1" applyFont="1" applyBorder="1" applyProtection="1"/>
    <xf numFmtId="0" fontId="17" fillId="0" borderId="0" xfId="0" applyFont="1" applyFill="1" applyBorder="1" applyAlignment="1" applyProtection="1">
      <alignment horizontal="center" vertical="center"/>
    </xf>
    <xf numFmtId="44" fontId="17" fillId="0" borderId="0" xfId="2" applyFont="1" applyFill="1" applyBorder="1" applyAlignment="1" applyProtection="1">
      <alignment vertical="center"/>
    </xf>
    <xf numFmtId="0" fontId="0" fillId="0" borderId="0" xfId="0" applyFont="1" applyFill="1" applyBorder="1" applyProtection="1"/>
    <xf numFmtId="0" fontId="18" fillId="0" borderId="0" xfId="0" applyFont="1" applyBorder="1" applyAlignment="1" applyProtection="1">
      <alignment horizontal="right" wrapText="1"/>
    </xf>
    <xf numFmtId="0" fontId="0" fillId="0" borderId="0" xfId="0" applyFont="1" applyBorder="1" applyProtection="1"/>
    <xf numFmtId="0" fontId="19" fillId="0" borderId="0" xfId="0" applyFont="1" applyAlignment="1" applyProtection="1"/>
    <xf numFmtId="0" fontId="0" fillId="0" borderId="0" xfId="0" applyFont="1" applyFill="1" applyBorder="1" applyAlignment="1" applyProtection="1">
      <alignment horizontal="left"/>
    </xf>
    <xf numFmtId="0" fontId="20" fillId="0" borderId="0" xfId="0" applyFont="1" applyFill="1" applyBorder="1" applyAlignment="1" applyProtection="1">
      <alignment horizontal="center" vertical="center"/>
    </xf>
    <xf numFmtId="0" fontId="8" fillId="0" borderId="0" xfId="0" applyFont="1" applyProtection="1"/>
    <xf numFmtId="0" fontId="21" fillId="0" borderId="0" xfId="0" applyFont="1" applyProtection="1"/>
    <xf numFmtId="0" fontId="22" fillId="0" borderId="2" xfId="0" applyFont="1" applyBorder="1" applyAlignment="1" applyProtection="1">
      <alignment vertical="center"/>
    </xf>
    <xf numFmtId="0" fontId="23" fillId="0" borderId="0" xfId="0" applyFont="1" applyAlignment="1" applyProtection="1">
      <alignment vertical="center" wrapText="1"/>
    </xf>
    <xf numFmtId="44" fontId="8" fillId="3" borderId="0" xfId="0" applyNumberFormat="1" applyFont="1" applyFill="1" applyProtection="1"/>
    <xf numFmtId="164" fontId="7" fillId="0" borderId="3" xfId="1" applyNumberFormat="1" applyFont="1" applyBorder="1" applyAlignment="1" applyProtection="1">
      <alignment horizontal="left" vertical="center"/>
    </xf>
    <xf numFmtId="165" fontId="0" fillId="0" borderId="0" xfId="0" applyNumberFormat="1" applyProtection="1"/>
    <xf numFmtId="0" fontId="0" fillId="0" borderId="2" xfId="0" applyBorder="1" applyProtection="1"/>
    <xf numFmtId="0" fontId="0" fillId="0" borderId="0" xfId="0" applyBorder="1" applyProtection="1">
      <protection locked="0"/>
    </xf>
    <xf numFmtId="0" fontId="24" fillId="0" borderId="0" xfId="0" applyFont="1"/>
    <xf numFmtId="0" fontId="23" fillId="0" borderId="0" xfId="0" applyFont="1" applyAlignment="1" applyProtection="1">
      <alignment horizontal="left" vertical="center" wrapText="1"/>
    </xf>
    <xf numFmtId="0" fontId="23" fillId="0" borderId="0" xfId="0" applyFont="1" applyFill="1" applyBorder="1" applyAlignment="1" applyProtection="1">
      <alignment horizontal="left" vertical="center" wrapText="1"/>
    </xf>
    <xf numFmtId="0" fontId="0" fillId="4" borderId="4" xfId="0" applyFill="1" applyBorder="1" applyAlignment="1" applyProtection="1">
      <alignment horizontal="left" vertical="center"/>
      <protection locked="0"/>
    </xf>
    <xf numFmtId="0" fontId="7" fillId="2" borderId="5" xfId="1" applyNumberFormat="1" applyFont="1" applyFill="1" applyBorder="1" applyAlignment="1" applyProtection="1">
      <alignment horizontal="center" vertical="center"/>
      <protection locked="0"/>
    </xf>
    <xf numFmtId="0" fontId="0" fillId="4" borderId="6" xfId="0" applyFill="1" applyBorder="1" applyAlignment="1" applyProtection="1">
      <alignment horizontal="left" vertical="center"/>
      <protection locked="0"/>
    </xf>
    <xf numFmtId="0" fontId="7" fillId="2" borderId="7" xfId="1" applyNumberFormat="1" applyFont="1" applyFill="1" applyBorder="1" applyAlignment="1" applyProtection="1">
      <alignment horizontal="center" vertical="center"/>
      <protection locked="0"/>
    </xf>
    <xf numFmtId="0" fontId="0" fillId="0" borderId="8" xfId="0" applyFont="1" applyBorder="1" applyAlignment="1" applyProtection="1">
      <alignment vertical="center"/>
    </xf>
    <xf numFmtId="7" fontId="7" fillId="4" borderId="7" xfId="2" applyNumberFormat="1" applyFont="1" applyFill="1" applyBorder="1" applyAlignment="1" applyProtection="1">
      <alignment horizontal="left" vertical="center"/>
      <protection locked="0"/>
    </xf>
    <xf numFmtId="0" fontId="0" fillId="0" borderId="0" xfId="0" applyAlignment="1" applyProtection="1">
      <alignment vertical="center"/>
    </xf>
    <xf numFmtId="0" fontId="0" fillId="0" borderId="2" xfId="0" applyBorder="1" applyAlignment="1" applyProtection="1">
      <alignment horizontal="left" vertical="center"/>
    </xf>
    <xf numFmtId="0" fontId="16" fillId="3" borderId="0" xfId="5" applyNumberFormat="1" applyFont="1" applyFill="1" applyBorder="1" applyAlignment="1" applyProtection="1">
      <alignment horizontal="center" vertical="center"/>
    </xf>
    <xf numFmtId="0" fontId="0" fillId="0" borderId="0" xfId="0" applyAlignment="1" applyProtection="1"/>
    <xf numFmtId="0" fontId="0" fillId="0" borderId="0" xfId="0" applyFont="1" applyAlignment="1" applyProtection="1">
      <alignment horizontal="left"/>
    </xf>
    <xf numFmtId="0" fontId="25" fillId="0" borderId="0" xfId="0" applyFont="1" applyAlignment="1" applyProtection="1">
      <alignment vertical="center" wrapText="1"/>
    </xf>
    <xf numFmtId="0" fontId="3" fillId="0" borderId="7" xfId="0" applyFont="1" applyBorder="1" applyAlignment="1" applyProtection="1">
      <alignment horizontal="left" vertical="center" wrapText="1"/>
      <protection locked="0"/>
    </xf>
    <xf numFmtId="0" fontId="15" fillId="0" borderId="0" xfId="0" applyFont="1" applyAlignment="1" applyProtection="1">
      <alignment horizontal="left" vertical="top"/>
    </xf>
    <xf numFmtId="0" fontId="0" fillId="0" borderId="2" xfId="0"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26" fillId="0" borderId="7" xfId="0" applyFont="1" applyBorder="1" applyAlignment="1" applyProtection="1">
      <alignment horizontal="left" vertical="center"/>
    </xf>
    <xf numFmtId="0" fontId="22" fillId="0" borderId="9" xfId="0" applyFont="1" applyBorder="1" applyAlignment="1" applyProtection="1">
      <alignment vertical="center"/>
    </xf>
    <xf numFmtId="0" fontId="22" fillId="0" borderId="8" xfId="0" applyFont="1" applyBorder="1" applyAlignment="1" applyProtection="1">
      <alignment vertical="center"/>
    </xf>
    <xf numFmtId="0" fontId="22" fillId="0" borderId="2" xfId="0" applyFont="1" applyBorder="1" applyAlignment="1" applyProtection="1">
      <alignment horizontal="left" vertical="center"/>
    </xf>
    <xf numFmtId="0" fontId="22" fillId="0" borderId="8" xfId="0" applyFont="1" applyBorder="1" applyAlignment="1" applyProtection="1">
      <alignment horizontal="left" vertical="center"/>
    </xf>
    <xf numFmtId="0" fontId="22" fillId="0" borderId="10" xfId="0" applyFont="1" applyBorder="1" applyAlignment="1" applyProtection="1">
      <alignment horizontal="left" vertical="center"/>
    </xf>
    <xf numFmtId="14" fontId="0" fillId="0" borderId="0" xfId="0" applyNumberFormat="1" applyProtection="1"/>
    <xf numFmtId="0" fontId="18" fillId="0" borderId="0" xfId="0" applyFont="1" applyAlignment="1" applyProtection="1">
      <alignment vertical="center"/>
    </xf>
    <xf numFmtId="0" fontId="18" fillId="0" borderId="0" xfId="0" applyFont="1" applyFill="1" applyBorder="1" applyAlignment="1" applyProtection="1">
      <alignment vertical="center"/>
    </xf>
    <xf numFmtId="0" fontId="11" fillId="0" borderId="2" xfId="0" applyFont="1" applyBorder="1" applyAlignment="1" applyProtection="1">
      <alignment vertical="center"/>
    </xf>
    <xf numFmtId="0" fontId="18" fillId="0" borderId="2" xfId="0" applyFont="1" applyBorder="1" applyAlignment="1" applyProtection="1">
      <alignment vertical="center"/>
    </xf>
    <xf numFmtId="10" fontId="7" fillId="0" borderId="0" xfId="5" applyNumberFormat="1" applyFont="1" applyFill="1" applyBorder="1" applyAlignment="1" applyProtection="1">
      <alignment horizontal="center" vertical="center"/>
    </xf>
    <xf numFmtId="44" fontId="7" fillId="0" borderId="0" xfId="2" applyFont="1" applyFill="1" applyBorder="1" applyAlignment="1" applyProtection="1">
      <alignment vertical="center"/>
    </xf>
    <xf numFmtId="44" fontId="16" fillId="0" borderId="3" xfId="2" applyFont="1" applyFill="1" applyBorder="1" applyAlignment="1" applyProtection="1">
      <alignment vertical="center"/>
    </xf>
    <xf numFmtId="0" fontId="16" fillId="0" borderId="0" xfId="0" applyFont="1" applyFill="1" applyBorder="1" applyAlignment="1" applyProtection="1">
      <alignment vertical="center"/>
    </xf>
    <xf numFmtId="44" fontId="16" fillId="0" borderId="11" xfId="2" applyNumberFormat="1" applyFont="1" applyFill="1" applyBorder="1" applyAlignment="1" applyProtection="1">
      <alignment horizontal="right" vertical="center"/>
    </xf>
    <xf numFmtId="44" fontId="0" fillId="0" borderId="0" xfId="0" applyNumberFormat="1" applyFont="1" applyBorder="1" applyAlignment="1" applyProtection="1">
      <alignment vertical="center"/>
    </xf>
    <xf numFmtId="0" fontId="0" fillId="0" borderId="0" xfId="0" applyFont="1" applyAlignment="1" applyProtection="1">
      <alignment vertical="center"/>
    </xf>
    <xf numFmtId="10" fontId="7" fillId="0" borderId="0" xfId="5" applyNumberFormat="1" applyFont="1" applyFill="1" applyBorder="1" applyAlignment="1" applyProtection="1">
      <alignment vertical="center"/>
    </xf>
    <xf numFmtId="44" fontId="16" fillId="0" borderId="0" xfId="2" applyNumberFormat="1"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16" fillId="0" borderId="0" xfId="0" applyFont="1" applyBorder="1" applyAlignment="1" applyProtection="1">
      <alignment vertical="center"/>
    </xf>
    <xf numFmtId="0" fontId="16" fillId="0" borderId="0" xfId="0" applyFont="1" applyBorder="1" applyAlignment="1" applyProtection="1">
      <alignment horizontal="left" vertical="center"/>
    </xf>
    <xf numFmtId="0" fontId="23" fillId="3" borderId="0" xfId="0" applyFont="1" applyFill="1" applyAlignment="1" applyProtection="1">
      <alignment vertical="center" wrapText="1"/>
    </xf>
    <xf numFmtId="0" fontId="27" fillId="0" borderId="0" xfId="0" applyFont="1" applyAlignment="1" applyProtection="1">
      <alignment vertical="top"/>
    </xf>
    <xf numFmtId="165" fontId="0" fillId="0" borderId="0" xfId="0" applyNumberFormat="1" applyBorder="1" applyAlignment="1" applyProtection="1">
      <alignment horizontal="right" vertical="center" wrapText="1"/>
    </xf>
    <xf numFmtId="165" fontId="0" fillId="0" borderId="0" xfId="0" applyNumberFormat="1" applyFont="1" applyBorder="1" applyAlignment="1" applyProtection="1">
      <alignment horizontal="right" vertical="center" wrapText="1"/>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10" fillId="0" borderId="0" xfId="4" applyAlignment="1" applyProtection="1">
      <alignment horizontal="left" vertical="center"/>
    </xf>
    <xf numFmtId="0" fontId="28" fillId="0" borderId="0" xfId="0" applyFont="1" applyAlignment="1" applyProtection="1">
      <alignment vertical="center"/>
    </xf>
    <xf numFmtId="0" fontId="10" fillId="0" borderId="0" xfId="4" applyAlignment="1" applyProtection="1"/>
    <xf numFmtId="165" fontId="29" fillId="0" borderId="0" xfId="0" applyNumberFormat="1" applyFont="1" applyProtection="1"/>
    <xf numFmtId="0" fontId="30" fillId="0" borderId="0" xfId="3" applyFont="1" applyAlignment="1" applyProtection="1">
      <alignment horizontal="left" vertical="center"/>
    </xf>
    <xf numFmtId="0" fontId="18" fillId="0" borderId="0" xfId="0" applyFont="1"/>
    <xf numFmtId="0" fontId="11" fillId="0" borderId="0" xfId="0" applyFont="1" applyAlignment="1" applyProtection="1">
      <alignment horizontal="center"/>
    </xf>
    <xf numFmtId="0" fontId="1" fillId="0" borderId="2" xfId="0" applyFont="1" applyBorder="1" applyAlignment="1" applyProtection="1">
      <alignment vertical="center"/>
    </xf>
    <xf numFmtId="10" fontId="7" fillId="0" borderId="0" xfId="5" applyNumberFormat="1" applyFont="1" applyFill="1" applyBorder="1" applyAlignment="1" applyProtection="1"/>
    <xf numFmtId="44" fontId="0" fillId="0" borderId="12" xfId="0" applyNumberFormat="1" applyBorder="1" applyAlignment="1" applyProtection="1">
      <alignment vertical="center"/>
    </xf>
    <xf numFmtId="0" fontId="0" fillId="0" borderId="0" xfId="0" applyAlignment="1" applyProtection="1">
      <alignment horizontal="left" vertical="center"/>
    </xf>
    <xf numFmtId="165" fontId="31" fillId="0" borderId="0" xfId="0" applyNumberFormat="1" applyFont="1" applyBorder="1" applyAlignment="1" applyProtection="1">
      <alignment horizontal="left" vertical="center"/>
    </xf>
    <xf numFmtId="0" fontId="1" fillId="0" borderId="0" xfId="0" applyFont="1" applyBorder="1" applyAlignment="1" applyProtection="1">
      <alignment horizontal="left" wrapText="1"/>
    </xf>
    <xf numFmtId="14" fontId="1" fillId="0" borderId="0" xfId="0" applyNumberFormat="1" applyFont="1" applyBorder="1" applyAlignment="1" applyProtection="1">
      <alignment horizontal="left" wrapText="1"/>
    </xf>
    <xf numFmtId="10" fontId="7" fillId="0" borderId="0" xfId="5" applyNumberFormat="1" applyFont="1" applyFill="1" applyBorder="1" applyAlignment="1" applyProtection="1">
      <alignment horizontal="center" vertical="center"/>
    </xf>
    <xf numFmtId="0" fontId="3" fillId="0" borderId="6" xfId="0" applyNumberFormat="1" applyFont="1" applyBorder="1" applyAlignment="1" applyProtection="1">
      <alignment horizontal="left" vertical="center" wrapText="1"/>
      <protection locked="0"/>
    </xf>
    <xf numFmtId="0" fontId="32" fillId="0" borderId="7"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wrapText="1"/>
    </xf>
    <xf numFmtId="0" fontId="33" fillId="0" borderId="0" xfId="0" applyFont="1" applyAlignment="1" applyProtection="1">
      <alignment wrapText="1"/>
    </xf>
    <xf numFmtId="166" fontId="26" fillId="0" borderId="7" xfId="0" applyNumberFormat="1"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34" fillId="0" borderId="0" xfId="0" applyFont="1" applyAlignment="1" applyProtection="1">
      <alignment vertical="top"/>
    </xf>
    <xf numFmtId="165" fontId="35" fillId="0" borderId="13" xfId="0" applyNumberFormat="1" applyFont="1" applyBorder="1" applyAlignment="1" applyProtection="1">
      <alignment horizontal="left" vertical="center"/>
      <protection locked="0"/>
    </xf>
    <xf numFmtId="165" fontId="35" fillId="0" borderId="7" xfId="0" applyNumberFormat="1" applyFont="1" applyBorder="1" applyAlignment="1" applyProtection="1">
      <alignment horizontal="left" vertical="center"/>
      <protection locked="0"/>
    </xf>
    <xf numFmtId="10" fontId="7" fillId="3" borderId="0" xfId="5" applyNumberFormat="1" applyFont="1" applyFill="1" applyBorder="1" applyAlignment="1" applyProtection="1">
      <alignment horizontal="center" vertical="center"/>
    </xf>
    <xf numFmtId="0" fontId="36" fillId="0" borderId="0" xfId="0" applyFont="1" applyAlignment="1" applyProtection="1">
      <alignment wrapText="1"/>
    </xf>
    <xf numFmtId="10" fontId="7" fillId="3" borderId="0" xfId="5" applyNumberFormat="1" applyFont="1" applyFill="1" applyBorder="1" applyAlignment="1" applyProtection="1">
      <alignment vertical="center"/>
    </xf>
    <xf numFmtId="0" fontId="37" fillId="0" borderId="7" xfId="0" applyFont="1" applyBorder="1" applyAlignment="1" applyProtection="1">
      <alignment horizontal="left" vertical="center" wrapText="1"/>
      <protection locked="0"/>
    </xf>
    <xf numFmtId="0" fontId="3" fillId="0" borderId="7" xfId="0" quotePrefix="1" applyFont="1" applyBorder="1" applyAlignment="1" applyProtection="1">
      <alignment horizontal="left" vertical="center" wrapText="1"/>
      <protection locked="0"/>
    </xf>
    <xf numFmtId="0" fontId="30" fillId="0" borderId="0" xfId="3" applyFont="1" applyAlignment="1" applyProtection="1">
      <alignment vertical="center"/>
    </xf>
    <xf numFmtId="0" fontId="0" fillId="0" borderId="7" xfId="0" applyBorder="1" applyAlignment="1" applyProtection="1">
      <alignment vertical="center" wrapText="1"/>
      <protection locked="0"/>
    </xf>
    <xf numFmtId="0" fontId="23" fillId="0" borderId="0" xfId="0" applyFont="1" applyAlignment="1" applyProtection="1">
      <alignment vertical="center"/>
    </xf>
    <xf numFmtId="0" fontId="4" fillId="0" borderId="7" xfId="0" applyFont="1" applyBorder="1" applyAlignment="1" applyProtection="1">
      <alignment horizontal="left" vertical="center" wrapText="1"/>
    </xf>
    <xf numFmtId="0" fontId="15" fillId="0" borderId="0" xfId="0" applyFont="1" applyAlignment="1" applyProtection="1">
      <alignment horizontal="left" vertical="top" wrapText="1"/>
    </xf>
    <xf numFmtId="10" fontId="7" fillId="0" borderId="0" xfId="5" applyNumberFormat="1" applyFont="1" applyFill="1" applyBorder="1" applyAlignment="1" applyProtection="1">
      <alignment horizontal="center" vertical="center"/>
    </xf>
    <xf numFmtId="44" fontId="16" fillId="0" borderId="0" xfId="2" applyFont="1" applyFill="1" applyBorder="1" applyAlignment="1" applyProtection="1">
      <alignment vertical="center"/>
    </xf>
    <xf numFmtId="0" fontId="30" fillId="0" borderId="0" xfId="3" applyFont="1" applyAlignment="1" applyProtection="1">
      <alignment horizontal="left" vertical="center"/>
    </xf>
    <xf numFmtId="167" fontId="4" fillId="0" borderId="4" xfId="0" applyNumberFormat="1" applyFont="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0" fillId="0" borderId="0" xfId="0" applyFill="1"/>
    <xf numFmtId="0" fontId="16" fillId="0" borderId="0" xfId="0" applyFont="1" applyFill="1" applyAlignment="1">
      <alignment horizontal="left" vertical="center" wrapText="1"/>
    </xf>
    <xf numFmtId="0" fontId="0" fillId="0" borderId="0" xfId="0" applyFill="1" applyAlignment="1">
      <alignment horizontal="left" wrapText="1"/>
    </xf>
    <xf numFmtId="165" fontId="16" fillId="0" borderId="0" xfId="2" applyNumberFormat="1" applyFont="1" applyFill="1" applyBorder="1" applyAlignment="1" applyProtection="1">
      <alignment horizontal="center" vertical="center"/>
    </xf>
    <xf numFmtId="44" fontId="0" fillId="0" borderId="0" xfId="0" applyNumberFormat="1" applyFill="1"/>
    <xf numFmtId="10" fontId="8" fillId="0" borderId="0" xfId="0" applyNumberFormat="1" applyFont="1" applyProtection="1"/>
    <xf numFmtId="0" fontId="8" fillId="0" borderId="0" xfId="0" applyFont="1" applyFill="1" applyBorder="1" applyAlignment="1" applyProtection="1">
      <alignment horizontal="left" vertical="center" wrapText="1"/>
    </xf>
    <xf numFmtId="14" fontId="0" fillId="0" borderId="0" xfId="0" applyNumberFormat="1" applyAlignment="1" applyProtection="1">
      <alignment horizontal="center"/>
    </xf>
    <xf numFmtId="0" fontId="0" fillId="0" borderId="0" xfId="0" applyAlignment="1" applyProtection="1">
      <alignment horizontal="center"/>
    </xf>
    <xf numFmtId="0" fontId="0" fillId="4" borderId="14" xfId="0" applyFill="1"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15" xfId="0" applyBorder="1" applyAlignment="1" applyProtection="1">
      <alignment horizontal="center" vertical="center"/>
    </xf>
    <xf numFmtId="165" fontId="0" fillId="0" borderId="0" xfId="0" applyNumberFormat="1" applyBorder="1" applyAlignment="1" applyProtection="1">
      <alignment horizontal="right" vertical="center" wrapText="1"/>
    </xf>
    <xf numFmtId="0" fontId="0" fillId="0" borderId="0" xfId="0" applyAlignment="1" applyProtection="1">
      <alignment horizontal="right"/>
    </xf>
    <xf numFmtId="0" fontId="17" fillId="0" borderId="0"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0" xfId="0" applyAlignment="1" applyProtection="1">
      <alignment horizontal="left"/>
    </xf>
    <xf numFmtId="0" fontId="0" fillId="0" borderId="6" xfId="0" applyBorder="1" applyAlignment="1" applyProtection="1">
      <alignment horizontal="left"/>
    </xf>
    <xf numFmtId="0" fontId="0" fillId="0" borderId="0" xfId="0" applyFont="1" applyAlignment="1" applyProtection="1">
      <alignment horizontal="left" vertical="center"/>
    </xf>
    <xf numFmtId="0" fontId="0" fillId="0" borderId="6" xfId="0" applyFont="1" applyBorder="1" applyAlignment="1" applyProtection="1">
      <alignment horizontal="left" vertical="center"/>
    </xf>
    <xf numFmtId="0" fontId="0" fillId="0" borderId="0" xfId="0" applyAlignment="1" applyProtection="1">
      <alignment horizontal="left" vertical="center"/>
    </xf>
    <xf numFmtId="0" fontId="0" fillId="0" borderId="6" xfId="0" applyBorder="1" applyAlignment="1" applyProtection="1">
      <alignment horizontal="left" vertical="center"/>
    </xf>
    <xf numFmtId="0" fontId="30" fillId="0" borderId="0" xfId="3" applyFont="1" applyAlignment="1" applyProtection="1">
      <alignment horizontal="left" vertical="center"/>
      <protection locked="0"/>
    </xf>
    <xf numFmtId="0" fontId="0" fillId="0" borderId="0" xfId="0" applyAlignment="1" applyProtection="1">
      <alignment horizontal="left" wrapText="1"/>
    </xf>
    <xf numFmtId="0" fontId="38" fillId="0" borderId="0" xfId="0" applyFont="1" applyAlignment="1" applyProtection="1">
      <alignment horizontal="left" vertical="center" wrapText="1"/>
    </xf>
    <xf numFmtId="0" fontId="0" fillId="0" borderId="15" xfId="0" applyBorder="1" applyAlignment="1" applyProtection="1">
      <alignment horizontal="center"/>
    </xf>
    <xf numFmtId="0" fontId="18" fillId="0" borderId="0" xfId="0" applyFont="1" applyAlignment="1" applyProtection="1">
      <alignment horizontal="center" vertical="center"/>
    </xf>
  </cellXfs>
  <cellStyles count="6">
    <cellStyle name="Comma" xfId="1" builtinId="3"/>
    <cellStyle name="Currency" xfId="2" builtinId="4"/>
    <cellStyle name="Followed Hyperlink" xfId="3" builtinId="9"/>
    <cellStyle name="Hyperlink" xfId="4" builtinId="8"/>
    <cellStyle name="Normal" xfId="0" builtinId="0"/>
    <cellStyle name="Percent" xfId="5" builtinId="5"/>
  </cellStyles>
  <dxfs count="27">
    <dxf>
      <font>
        <b/>
        <i val="0"/>
        <color rgb="FFFF0000"/>
      </font>
    </dxf>
    <dxf>
      <font>
        <b/>
        <i val="0"/>
      </font>
      <fill>
        <patternFill>
          <bgColor theme="0"/>
        </patternFill>
      </fill>
    </dxf>
    <dxf>
      <font>
        <color rgb="FFFF0000"/>
      </font>
    </dxf>
    <dxf>
      <font>
        <b val="0"/>
        <i val="0"/>
        <color theme="3" tint="0.39994506668294322"/>
      </font>
      <fill>
        <patternFill>
          <bgColor theme="0"/>
        </patternFill>
      </fill>
    </dxf>
    <dxf>
      <font>
        <b/>
        <i val="0"/>
        <color rgb="FFFF0000"/>
      </font>
    </dxf>
    <dxf>
      <font>
        <b/>
        <i val="0"/>
        <color rgb="FFFF0000"/>
      </font>
    </dxf>
    <dxf>
      <fill>
        <patternFill>
          <bgColor theme="5" tint="0.59996337778862885"/>
        </patternFill>
      </fill>
    </dxf>
    <dxf>
      <font>
        <b/>
        <i val="0"/>
        <strike val="0"/>
        <color rgb="FFFF0000"/>
      </font>
      <numFmt numFmtId="0" formatCode="General"/>
    </dxf>
    <dxf>
      <fill>
        <patternFill>
          <bgColor theme="5" tint="0.59996337778862885"/>
        </patternFill>
      </fill>
    </dxf>
    <dxf>
      <font>
        <b/>
        <i val="0"/>
        <color rgb="FFFF0000"/>
      </font>
    </dxf>
    <dxf>
      <font>
        <b/>
        <i val="0"/>
        <color rgb="FFFF0000"/>
      </font>
    </dxf>
    <dxf>
      <font>
        <b/>
        <i val="0"/>
      </font>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font>
      <fill>
        <patternFill>
          <bgColor rgb="FFFFFF00"/>
        </patternFill>
      </fill>
    </dxf>
    <dxf>
      <font>
        <b/>
        <i val="0"/>
      </font>
      <fill>
        <patternFill>
          <bgColor theme="0"/>
        </patternFill>
      </fill>
    </dxf>
    <dxf>
      <fill>
        <patternFill>
          <bgColor theme="6"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180975</xdr:rowOff>
    </xdr:from>
    <xdr:to>
      <xdr:col>1</xdr:col>
      <xdr:colOff>1200150</xdr:colOff>
      <xdr:row>6</xdr:row>
      <xdr:rowOff>66675</xdr:rowOff>
    </xdr:to>
    <xdr:pic>
      <xdr:nvPicPr>
        <xdr:cNvPr id="1312" name="irc_mi" descr="http://www.sydneywater.com.au/images/NSWGovtWaratahLogo.jpg">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158" t="10222" r="9850" b="11221"/>
        <a:stretch>
          <a:fillRect/>
        </a:stretch>
      </xdr:blipFill>
      <xdr:spPr bwMode="auto">
        <a:xfrm>
          <a:off x="266700" y="180975"/>
          <a:ext cx="1219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142875</xdr:rowOff>
    </xdr:from>
    <xdr:to>
      <xdr:col>1</xdr:col>
      <xdr:colOff>1581150</xdr:colOff>
      <xdr:row>6</xdr:row>
      <xdr:rowOff>85725</xdr:rowOff>
    </xdr:to>
    <xdr:pic>
      <xdr:nvPicPr>
        <xdr:cNvPr id="2261" name="irc_mi" descr="http://www.sydneywater.com.au/images/NSWGovtWaratahLogo.jpg">
          <a:extLst>
            <a:ext uri="{FF2B5EF4-FFF2-40B4-BE49-F238E27FC236}">
              <a16:creationId xmlns:a16="http://schemas.microsoft.com/office/drawing/2014/main" id="{00000000-0008-0000-01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158" t="10222" r="9850" b="11221"/>
        <a:stretch>
          <a:fillRect/>
        </a:stretch>
      </xdr:blipFill>
      <xdr:spPr bwMode="auto">
        <a:xfrm>
          <a:off x="304800" y="142875"/>
          <a:ext cx="141922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swbuy@services.nsw.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5"/>
  <sheetViews>
    <sheetView showGridLines="0" tabSelected="1" zoomScaleNormal="100" zoomScaleSheetLayoutView="100" workbookViewId="0">
      <selection activeCell="D35" sqref="D35"/>
    </sheetView>
  </sheetViews>
  <sheetFormatPr defaultColWidth="15.5703125" defaultRowHeight="15" zeroHeight="1" x14ac:dyDescent="0.25"/>
  <cols>
    <col min="1" max="1" width="4.28515625" style="7" customWidth="1"/>
    <col min="2" max="2" width="24.5703125" style="7" customWidth="1"/>
    <col min="3" max="3" width="0.140625" style="7" customWidth="1"/>
    <col min="4" max="4" width="22.7109375" style="7" customWidth="1"/>
    <col min="5" max="5" width="0.140625" style="7" customWidth="1"/>
    <col min="6" max="6" width="24.85546875" style="7" customWidth="1"/>
    <col min="7" max="7" width="19.85546875" style="7" customWidth="1"/>
    <col min="8" max="8" width="5.42578125" style="7" customWidth="1"/>
    <col min="9" max="9" width="17.28515625" style="7" hidden="1" customWidth="1"/>
    <col min="10" max="10" width="43.42578125" style="7" hidden="1" customWidth="1"/>
    <col min="11" max="11" width="18.42578125" style="7" hidden="1" customWidth="1"/>
    <col min="12" max="12" width="15.28515625" style="7" hidden="1" customWidth="1"/>
    <col min="13" max="13" width="18.85546875" style="7" hidden="1" customWidth="1"/>
    <col min="14" max="14" width="11" style="7" hidden="1" customWidth="1"/>
    <col min="15" max="15" width="9.140625" style="7" hidden="1" customWidth="1"/>
    <col min="16" max="16" width="87.28515625" style="7" hidden="1" customWidth="1"/>
    <col min="17" max="16384" width="15.5703125" style="7"/>
  </cols>
  <sheetData>
    <row r="1" spans="2:13" x14ac:dyDescent="0.25">
      <c r="G1" s="132"/>
      <c r="H1" s="133"/>
    </row>
    <row r="2" spans="2:13" x14ac:dyDescent="0.25">
      <c r="G2" s="49"/>
      <c r="H2" s="49"/>
    </row>
    <row r="3" spans="2:13" ht="18.75" x14ac:dyDescent="0.3">
      <c r="D3" s="8" t="s">
        <v>83</v>
      </c>
    </row>
    <row r="4" spans="2:13" x14ac:dyDescent="0.25">
      <c r="D4" s="7" t="s">
        <v>102</v>
      </c>
    </row>
    <row r="5" spans="2:13" ht="18.75" x14ac:dyDescent="0.25">
      <c r="D5" s="81" t="s">
        <v>105</v>
      </c>
    </row>
    <row r="6" spans="2:13" ht="18.75" x14ac:dyDescent="0.25">
      <c r="D6" s="107"/>
      <c r="F6" s="28" t="s">
        <v>101</v>
      </c>
      <c r="G6" s="28"/>
    </row>
    <row r="7" spans="2:13" ht="28.5" customHeight="1" x14ac:dyDescent="0.25">
      <c r="E7" s="81"/>
      <c r="F7" s="28" t="s">
        <v>100</v>
      </c>
      <c r="G7" s="130">
        <v>0.11</v>
      </c>
      <c r="J7" s="9"/>
      <c r="L7" s="9"/>
    </row>
    <row r="8" spans="2:13" ht="18.75" x14ac:dyDescent="0.25">
      <c r="E8" s="81"/>
      <c r="F8" s="131"/>
      <c r="G8" s="130">
        <v>5.45E-2</v>
      </c>
      <c r="J8" s="9"/>
      <c r="L8" s="9"/>
    </row>
    <row r="9" spans="2:13" ht="18.75" x14ac:dyDescent="0.3">
      <c r="B9" s="10" t="s">
        <v>48</v>
      </c>
      <c r="D9" s="8"/>
      <c r="J9" s="9"/>
      <c r="L9" s="9"/>
    </row>
    <row r="10" spans="2:13" ht="18.75" customHeight="1" thickBot="1" x14ac:dyDescent="0.35">
      <c r="B10" s="63" t="str">
        <f>P33</f>
        <v/>
      </c>
      <c r="C10" s="8"/>
      <c r="J10" s="9" t="s">
        <v>29</v>
      </c>
      <c r="L10" s="9" t="s">
        <v>85</v>
      </c>
      <c r="M10" s="9" t="s">
        <v>30</v>
      </c>
    </row>
    <row r="11" spans="2:13" ht="18.75" customHeight="1" thickBot="1" x14ac:dyDescent="0.3">
      <c r="B11" s="147" t="s">
        <v>8</v>
      </c>
      <c r="C11" s="147"/>
      <c r="D11" s="148"/>
      <c r="E11" s="35"/>
      <c r="F11" s="134" t="s">
        <v>28</v>
      </c>
      <c r="G11" s="135"/>
      <c r="J11" s="11" t="s">
        <v>13</v>
      </c>
      <c r="L11" s="7" t="s">
        <v>15</v>
      </c>
      <c r="M11" s="7" t="s">
        <v>35</v>
      </c>
    </row>
    <row r="12" spans="2:13" ht="18.75" customHeight="1" thickBot="1" x14ac:dyDescent="0.3">
      <c r="B12" s="143" t="s">
        <v>79</v>
      </c>
      <c r="C12" s="143"/>
      <c r="D12" s="144"/>
      <c r="E12" s="44" t="str">
        <f>IF(F12=0,"Please Select",0)</f>
        <v>Please Select</v>
      </c>
      <c r="F12" s="42"/>
      <c r="J12" s="11" t="s">
        <v>14</v>
      </c>
      <c r="L12" s="7" t="s">
        <v>16</v>
      </c>
      <c r="M12" s="7" t="s">
        <v>36</v>
      </c>
    </row>
    <row r="13" spans="2:13" ht="18.75" customHeight="1" thickBot="1" x14ac:dyDescent="0.3">
      <c r="B13" s="141" t="s">
        <v>78</v>
      </c>
      <c r="C13" s="141"/>
      <c r="D13" s="142"/>
      <c r="E13" s="44" t="str">
        <f>IF(F13=0,"Please Select",0)</f>
        <v>Please Select</v>
      </c>
      <c r="F13" s="40"/>
      <c r="J13" s="11" t="s">
        <v>17</v>
      </c>
      <c r="L13" s="11" t="s">
        <v>28</v>
      </c>
      <c r="M13" s="7" t="s">
        <v>28</v>
      </c>
    </row>
    <row r="14" spans="2:13" ht="18.75" customHeight="1" thickBot="1" x14ac:dyDescent="0.3">
      <c r="B14" s="145" t="s">
        <v>60</v>
      </c>
      <c r="C14" s="145"/>
      <c r="D14" s="146"/>
      <c r="E14" s="44" t="str">
        <f>IF(F14=0,"Please Select",0)</f>
        <v>Please Select</v>
      </c>
      <c r="F14" s="40"/>
      <c r="G14" s="50" t="str">
        <f>IF(F14=M11, "*Based on an 8 Hour Day","")</f>
        <v/>
      </c>
      <c r="J14" s="11" t="s">
        <v>18</v>
      </c>
      <c r="L14" s="11"/>
    </row>
    <row r="15" spans="2:13" ht="18.75" customHeight="1" thickBot="1" x14ac:dyDescent="0.3">
      <c r="B15" s="149" t="str">
        <f>IF(F14=M12,"Base Rate Per Hour",IF(F14=M11,"Base Rate Per Day","Base Rate"))</f>
        <v>Base Rate</v>
      </c>
      <c r="C15" s="149"/>
      <c r="D15" s="150"/>
      <c r="E15" s="47" t="str">
        <f>IF(F15="","Please enter the Base Rate","")</f>
        <v>Please enter the Base Rate</v>
      </c>
      <c r="F15" s="45"/>
      <c r="J15" s="11" t="s">
        <v>19</v>
      </c>
    </row>
    <row r="16" spans="2:13" ht="15" customHeight="1" thickBot="1" x14ac:dyDescent="0.3">
      <c r="B16" s="141" t="s">
        <v>96</v>
      </c>
      <c r="C16" s="141"/>
      <c r="D16" s="142"/>
      <c r="E16" s="44" t="str">
        <f>IF(F16=0,"Please Select",0)</f>
        <v>Please Select</v>
      </c>
      <c r="F16" s="124"/>
      <c r="J16" s="11" t="s">
        <v>20</v>
      </c>
    </row>
    <row r="17" spans="1:16" ht="18.75" customHeight="1" thickBot="1" x14ac:dyDescent="0.3">
      <c r="B17" s="141" t="s">
        <v>98</v>
      </c>
      <c r="C17" s="141"/>
      <c r="D17" s="142"/>
      <c r="E17" s="44" t="str">
        <f>IF(F17=0,"Please Select",0)</f>
        <v>Please Select</v>
      </c>
      <c r="F17" s="124"/>
      <c r="J17" s="53" t="s">
        <v>21</v>
      </c>
    </row>
    <row r="18" spans="1:16" ht="18.75" customHeight="1" x14ac:dyDescent="0.25">
      <c r="J18" s="53" t="s">
        <v>22</v>
      </c>
      <c r="L18" s="9" t="s">
        <v>92</v>
      </c>
    </row>
    <row r="19" spans="1:16" ht="18.75" customHeight="1" x14ac:dyDescent="0.25">
      <c r="B19" s="76" t="s">
        <v>2</v>
      </c>
      <c r="C19" s="12"/>
      <c r="D19" s="100" t="str">
        <f>IF(F13="Yes",0%,IF(F13="No",$G$7,IF(F13="Please Select","","")))</f>
        <v/>
      </c>
      <c r="E19" s="94"/>
      <c r="F19" s="68">
        <f>IF(O33="Expired","Calc has Expired",IF(OR(F13="Please Select",F13=0),0,D19*F15))</f>
        <v>0</v>
      </c>
      <c r="G19" s="2"/>
      <c r="J19" s="53" t="s">
        <v>23</v>
      </c>
      <c r="L19" s="14" t="s">
        <v>1</v>
      </c>
      <c r="M19" s="16">
        <f>F15</f>
        <v>0</v>
      </c>
    </row>
    <row r="20" spans="1:16" ht="18.75" customHeight="1" thickBot="1" x14ac:dyDescent="0.3">
      <c r="B20" s="70" t="s">
        <v>34</v>
      </c>
      <c r="C20" s="15"/>
      <c r="D20" s="13"/>
      <c r="E20" s="1"/>
      <c r="F20" s="69">
        <f>F15+F19</f>
        <v>0</v>
      </c>
      <c r="J20" s="11" t="s">
        <v>24</v>
      </c>
      <c r="L20" s="12" t="s">
        <v>2</v>
      </c>
      <c r="M20" s="16">
        <f>F19</f>
        <v>0</v>
      </c>
    </row>
    <row r="21" spans="1:16" ht="18.75" customHeight="1" thickTop="1" x14ac:dyDescent="0.25">
      <c r="B21" s="76" t="s">
        <v>3</v>
      </c>
      <c r="C21" s="12"/>
      <c r="D21" s="120">
        <f>IF(F16="YES","0%",$G$8)</f>
        <v>5.45E-2</v>
      </c>
      <c r="E21" s="120"/>
      <c r="F21" s="121">
        <f>IF(D21=0,"HealthShare exempt position",F20*D21)</f>
        <v>0</v>
      </c>
      <c r="J21" s="11" t="s">
        <v>25</v>
      </c>
      <c r="L21" s="15" t="s">
        <v>34</v>
      </c>
      <c r="M21" s="16">
        <f>F20</f>
        <v>0</v>
      </c>
    </row>
    <row r="22" spans="1:16" ht="15" customHeight="1" x14ac:dyDescent="0.25">
      <c r="B22" s="76" t="s">
        <v>89</v>
      </c>
      <c r="C22" s="12"/>
      <c r="D22" s="110" t="str">
        <f>IF(F11="Please Select","AUTOFILL",IF(F13="Yes",0,IF(F11="D - Industrial",8%,IF(F11="M - NSW SES",8%,IF(OR(F11="L - Other",F11="N - Home Care Service"),4%,1%)))))</f>
        <v>AUTOFILL</v>
      </c>
      <c r="E22" s="112"/>
      <c r="F22" s="68" t="str">
        <f>IF(D22=0,"Confirm Workcover currency with Supplier",IF(AND(F13="Yes",F15&gt;0),D22*F15,IF(F19=0,"AUTOFILL",F20*D22)))</f>
        <v>AUTOFILL</v>
      </c>
      <c r="G22" s="16"/>
      <c r="J22" s="11" t="s">
        <v>26</v>
      </c>
      <c r="L22" s="12" t="s">
        <v>3</v>
      </c>
      <c r="M22" s="16">
        <f>F21</f>
        <v>0</v>
      </c>
    </row>
    <row r="23" spans="1:16" ht="18.75" customHeight="1" x14ac:dyDescent="0.25">
      <c r="A23" s="125"/>
      <c r="B23" s="126" t="s">
        <v>99</v>
      </c>
      <c r="C23" s="127"/>
      <c r="D23" s="128">
        <f>IF(AND(F11=J14,F17="Yes"),IF(F14="Per Hour",0.56,0.56*8),0)</f>
        <v>0</v>
      </c>
      <c r="E23" s="74"/>
      <c r="F23" s="68">
        <f>IF(AND(F11=J14,F17="Yes"),IF(F14="Per Hour",0.56,0.56*8),0)</f>
        <v>0</v>
      </c>
      <c r="G23" s="129"/>
      <c r="H23" s="125"/>
      <c r="J23" s="119" t="s">
        <v>90</v>
      </c>
      <c r="L23" s="12" t="s">
        <v>4</v>
      </c>
      <c r="M23" s="16" t="str">
        <f>F22</f>
        <v>AUTOFILL</v>
      </c>
    </row>
    <row r="24" spans="1:16" ht="18.75" customHeight="1" x14ac:dyDescent="0.25">
      <c r="B24" s="76" t="s">
        <v>5</v>
      </c>
      <c r="C24" s="12"/>
      <c r="D24" s="110">
        <f>IF(F12="Please Select","AUTOFILL",IF(F12="Yes",0.0514,0.0705))</f>
        <v>7.0499999999999993E-2</v>
      </c>
      <c r="E24" s="48">
        <f>D24*F20</f>
        <v>0</v>
      </c>
      <c r="F24" s="68" t="str">
        <f>IF(F20=0,"AUTOFILL",IF(AND(F14=M11,E24&lt;L28,F12="No"),L28,IF(AND(F14=M11,E24&gt;L29,F12="No"),L29,(IF(AND(E24&lt;L26,F12="No",F14=M12),L26,IF(AND(F12="No",E24&gt;L27,F14=M12),L27,E24))))))</f>
        <v>AUTOFILL</v>
      </c>
      <c r="G24" s="17" t="str">
        <f>IF(OR(AND(F24=L26,F14=M12),AND(F24=L28,F14=M11)),"*Floor Price",IF(OR(AND(F24=L27,F14=M12),AND(F24=L29,F14=M11)),"*Ceiling Price",""))</f>
        <v/>
      </c>
      <c r="J24" s="11" t="s">
        <v>28</v>
      </c>
      <c r="L24" s="12" t="s">
        <v>5</v>
      </c>
    </row>
    <row r="25" spans="1:16" ht="18.75" customHeight="1" x14ac:dyDescent="0.25">
      <c r="B25" s="77" t="s">
        <v>6</v>
      </c>
      <c r="C25" s="18"/>
      <c r="D25" s="73"/>
      <c r="E25" s="74"/>
      <c r="F25" s="71">
        <f>(SUM(F20:F24))</f>
        <v>0</v>
      </c>
      <c r="J25" s="11"/>
      <c r="K25" s="9" t="s">
        <v>91</v>
      </c>
    </row>
    <row r="26" spans="1:16" x14ac:dyDescent="0.25">
      <c r="B26" s="70" t="s">
        <v>7</v>
      </c>
      <c r="C26" s="15"/>
      <c r="D26" s="67">
        <v>0.1</v>
      </c>
      <c r="E26" s="75">
        <f>F25*D26</f>
        <v>0</v>
      </c>
      <c r="F26" s="72">
        <f>F25*D26</f>
        <v>0</v>
      </c>
      <c r="I26" s="9" t="s">
        <v>86</v>
      </c>
      <c r="J26" s="7" t="str">
        <f>F11</f>
        <v>Please Select</v>
      </c>
      <c r="K26" s="7" t="s">
        <v>39</v>
      </c>
      <c r="L26" s="7">
        <v>3</v>
      </c>
    </row>
    <row r="27" spans="1:16" ht="18.75" customHeight="1" thickBot="1" x14ac:dyDescent="0.3">
      <c r="B27" s="139" t="str">
        <f>IF(F14=M11,"Total per Day inc. GST",IF(F14=M12,"Total Per Hour inc. GST","Total"))</f>
        <v>Total</v>
      </c>
      <c r="C27" s="139"/>
      <c r="D27" s="139"/>
      <c r="E27" s="21">
        <f>SUM(E26:E26)</f>
        <v>0</v>
      </c>
      <c r="F27" s="95">
        <f>F26+F25</f>
        <v>0</v>
      </c>
      <c r="J27" s="11"/>
      <c r="K27" s="7" t="s">
        <v>41</v>
      </c>
      <c r="L27" s="7">
        <v>15</v>
      </c>
    </row>
    <row r="28" spans="1:16" ht="15.75" thickTop="1" x14ac:dyDescent="0.25">
      <c r="B28" s="20"/>
      <c r="C28" s="20"/>
      <c r="D28" s="20"/>
      <c r="E28" s="21"/>
      <c r="F28" s="19"/>
      <c r="K28" s="7" t="s">
        <v>42</v>
      </c>
      <c r="L28" s="7">
        <f>L26*8</f>
        <v>24</v>
      </c>
    </row>
    <row r="29" spans="1:16" ht="18.75" customHeight="1" x14ac:dyDescent="0.25">
      <c r="B29" s="10" t="s">
        <v>37</v>
      </c>
      <c r="C29" s="20"/>
      <c r="D29" s="20"/>
      <c r="E29" s="21"/>
      <c r="F29" s="19"/>
      <c r="K29" s="7" t="s">
        <v>40</v>
      </c>
      <c r="L29" s="7">
        <f>L27*8</f>
        <v>120</v>
      </c>
      <c r="N29" s="7" t="b">
        <f>IF(AND(F14=M11,F15&gt;249),TRUE,IF(AND(F14=M12,F15&lt;249),TRUE,FALSE))</f>
        <v>0</v>
      </c>
    </row>
    <row r="30" spans="1:16" ht="18.75" customHeight="1" thickBot="1" x14ac:dyDescent="0.3">
      <c r="B30" s="22"/>
      <c r="C30" s="22"/>
      <c r="D30" s="1"/>
      <c r="E30" s="2"/>
      <c r="F30" s="23"/>
      <c r="J30" s="25"/>
    </row>
    <row r="31" spans="1:16" ht="18.75" customHeight="1" thickBot="1" x14ac:dyDescent="0.3">
      <c r="B31" s="70" t="s">
        <v>9</v>
      </c>
      <c r="C31" s="54" t="str">
        <f>IF(F14=M11,"N/A",IF(AND($D$31="",$D$34="",$D$35="",$D$32=""),"Please Complete","N/A"))</f>
        <v>Please Complete</v>
      </c>
      <c r="D31" s="43"/>
      <c r="E31" s="2"/>
      <c r="F31" s="23"/>
      <c r="J31" s="2"/>
    </row>
    <row r="32" spans="1:16" ht="18.75" customHeight="1" thickBot="1" x14ac:dyDescent="0.3">
      <c r="B32" s="70" t="s">
        <v>10</v>
      </c>
      <c r="C32" s="55" t="str">
        <f>IF(F14=M11,"N/A",IF(AND($D$34="",$D$35="",$D$32=""),"Please Complete","N/A"))</f>
        <v>Please Complete</v>
      </c>
      <c r="D32" s="41"/>
      <c r="E32" s="2"/>
      <c r="F32" s="24"/>
      <c r="K32" s="92" t="s">
        <v>66</v>
      </c>
      <c r="L32" s="92" t="s">
        <v>75</v>
      </c>
      <c r="M32" s="92" t="s">
        <v>80</v>
      </c>
      <c r="N32" s="92" t="s">
        <v>67</v>
      </c>
      <c r="O32" s="92" t="s">
        <v>77</v>
      </c>
      <c r="P32" s="92" t="s">
        <v>76</v>
      </c>
    </row>
    <row r="33" spans="2:16" ht="18.75" customHeight="1" thickBot="1" x14ac:dyDescent="0.3">
      <c r="B33" s="46"/>
      <c r="C33" s="26"/>
      <c r="D33" s="27" t="s">
        <v>31</v>
      </c>
      <c r="E33" s="2"/>
      <c r="F33" s="24"/>
      <c r="G33" s="62"/>
      <c r="K33" s="62">
        <f ca="1">TODAY()</f>
        <v>45062</v>
      </c>
      <c r="L33" s="62">
        <f ca="1">IF(G1="",K33,G1)</f>
        <v>45062</v>
      </c>
      <c r="M33" s="62">
        <v>42093</v>
      </c>
      <c r="N33" s="62">
        <v>42185</v>
      </c>
      <c r="P33" s="7" t="str">
        <f>IF(O33="Warning","Calc v1.4a expires soon. For calculations past 30 June download Calc v1.5 from Procurepoint",IF(O33="Expired","Calc v1.4a expired on 1 July 2015.  Calc v1.5 is now available for download.",""))</f>
        <v/>
      </c>
    </row>
    <row r="34" spans="2:16" ht="18.75" customHeight="1" thickBot="1" x14ac:dyDescent="0.3">
      <c r="B34" s="70" t="s">
        <v>11</v>
      </c>
      <c r="C34" s="54" t="str">
        <f>IF(F14=M11,"N/A",IF(AND($D$31="",$D$34="",$D$35="",$D$32=""),"Please Complete","N/A"))</f>
        <v>Please Complete</v>
      </c>
      <c r="D34" s="6"/>
      <c r="E34" s="2"/>
      <c r="F34" s="24"/>
      <c r="P34" s="7" t="str">
        <f>IF(O33&lt;&gt;"","Please download Calc v1.5 from www.procurepoint.nsw.gov.au. For enquiries call 1800 679 289.","")</f>
        <v/>
      </c>
    </row>
    <row r="35" spans="2:16" ht="15.75" thickBot="1" x14ac:dyDescent="0.3">
      <c r="B35" s="70" t="s">
        <v>12</v>
      </c>
      <c r="C35" s="54" t="str">
        <f>IF(AND($D$31="",$D$35="",$D$32=""),"Please Complete","N/A")</f>
        <v>Please Complete</v>
      </c>
      <c r="D35" s="6"/>
      <c r="E35" s="2"/>
      <c r="F35" s="24"/>
    </row>
    <row r="36" spans="2:16" ht="20.25" customHeight="1" thickBot="1" x14ac:dyDescent="0.3">
      <c r="B36" s="78" t="str">
        <f>IF(F14=M11, "Total Days", "Total Hours")</f>
        <v>Total Hours</v>
      </c>
      <c r="C36" s="79"/>
      <c r="D36" s="33">
        <f>IF(AND(F14=M11,OR(D31&gt;0,D32&gt;0,D34&gt;0)),"ERROR: Only complete the 'Number of Days' box",IF(F14=M11,D35,IF(OR(AND(D31&gt;0,D34&gt;0),AND(D32&gt;0,D35&gt;0),AND(D32&gt;0,D34&gt;0),AND(D31&gt;0,D35&gt;0)),"Error: Complete either Days or Weeks",IF(D32=0,D34*D35,D31*D32))))</f>
        <v>0</v>
      </c>
      <c r="E36" s="3"/>
      <c r="F36" s="24"/>
      <c r="J36" s="34" t="str">
        <f>E38</f>
        <v>Answer All Questions</v>
      </c>
    </row>
    <row r="37" spans="2:16" ht="20.25" customHeight="1" thickTop="1" x14ac:dyDescent="0.25">
      <c r="C37" s="4"/>
      <c r="D37" s="5"/>
      <c r="E37" s="3"/>
      <c r="F37" s="4"/>
      <c r="J37" s="34" t="str">
        <f>E39</f>
        <v>Answer All Questions</v>
      </c>
    </row>
    <row r="38" spans="2:16" ht="18.75" customHeight="1" thickBot="1" x14ac:dyDescent="0.3">
      <c r="B38" s="140" t="s">
        <v>32</v>
      </c>
      <c r="C38" s="140"/>
      <c r="D38" s="140"/>
      <c r="E38" s="137" t="str">
        <f>IF(O33="Expired","Calc has Expired",IF(OR(F11="Please Select",F12="Please Select",F13="Please Select",F15=0,D36=0),"Answer All Questions",D36*F25))</f>
        <v>Answer All Questions</v>
      </c>
      <c r="F38" s="138"/>
      <c r="G38" s="28"/>
      <c r="J38" s="34"/>
    </row>
    <row r="39" spans="2:16" ht="32.25" customHeight="1" thickTop="1" x14ac:dyDescent="0.25">
      <c r="B39" s="136" t="s">
        <v>33</v>
      </c>
      <c r="C39" s="136"/>
      <c r="D39" s="136"/>
      <c r="E39" s="137" t="str">
        <f>IF(O33="expired","Calc has Expired",IF(OR(F11="Please Select",F12="Please Select",F13="Please Select",F15=0,D36=0),"Answer All Questions",D36*F27))</f>
        <v>Answer All Questions</v>
      </c>
      <c r="F39" s="138"/>
      <c r="J39" s="9"/>
      <c r="L39" s="9"/>
    </row>
    <row r="40" spans="2:16" ht="17.45" customHeight="1" x14ac:dyDescent="0.25">
      <c r="B40" s="64" t="str">
        <f>B10</f>
        <v/>
      </c>
      <c r="C40" s="85"/>
      <c r="D40" s="85"/>
      <c r="E40" s="82"/>
      <c r="F40" s="83"/>
      <c r="J40" s="9"/>
      <c r="L40" s="9"/>
    </row>
    <row r="41" spans="2:16" ht="27.6" customHeight="1" x14ac:dyDescent="0.25">
      <c r="B41" s="152" t="s">
        <v>94</v>
      </c>
      <c r="C41" s="152"/>
      <c r="D41" s="152"/>
      <c r="E41" s="152"/>
      <c r="F41" s="152"/>
      <c r="G41" s="152"/>
      <c r="H41" s="152"/>
      <c r="I41" s="88"/>
      <c r="J41" s="89"/>
    </row>
    <row r="42" spans="2:16" ht="18.75" customHeight="1" x14ac:dyDescent="0.25">
      <c r="E42" s="81"/>
      <c r="F42" s="81"/>
      <c r="G42" s="81"/>
      <c r="J42" s="34"/>
    </row>
    <row r="43" spans="2:16" ht="18.75" customHeight="1" x14ac:dyDescent="0.25">
      <c r="B43" s="151" t="s">
        <v>74</v>
      </c>
      <c r="C43" s="151"/>
      <c r="D43" s="151"/>
      <c r="E43" s="151"/>
      <c r="F43" s="151"/>
    </row>
    <row r="44" spans="2:16" hidden="1" x14ac:dyDescent="0.25">
      <c r="B44" s="151" t="s">
        <v>73</v>
      </c>
      <c r="C44" s="151"/>
      <c r="D44" s="151"/>
      <c r="E44" s="151"/>
      <c r="F44" s="151"/>
    </row>
    <row r="45" spans="2:16" x14ac:dyDescent="0.25">
      <c r="B45" s="64" t="str">
        <f>P34</f>
        <v/>
      </c>
    </row>
  </sheetData>
  <sheetProtection algorithmName="SHA-512" hashValue="hBmItwnt/u7pCG0h3wBKsK9ITvO4BTIfsdz3OT9w1a/X9hrk79eosg1OPVXAlNGvQ6d/BxCSpXCB4ReW/cSf1w==" saltValue="rBx3BXh50Ioys0DwPzndvQ==" spinCount="100000" sheet="1" selectLockedCells="1"/>
  <dataConsolidate/>
  <mergeCells count="17">
    <mergeCell ref="B43:F43"/>
    <mergeCell ref="B44:F44"/>
    <mergeCell ref="B41:H41"/>
    <mergeCell ref="G1:H1"/>
    <mergeCell ref="F11:G11"/>
    <mergeCell ref="B39:D39"/>
    <mergeCell ref="E39:F39"/>
    <mergeCell ref="B27:D27"/>
    <mergeCell ref="B38:D38"/>
    <mergeCell ref="E38:F38"/>
    <mergeCell ref="B16:D16"/>
    <mergeCell ref="B12:D12"/>
    <mergeCell ref="B13:D13"/>
    <mergeCell ref="B14:D14"/>
    <mergeCell ref="B17:D17"/>
    <mergeCell ref="B11:D11"/>
    <mergeCell ref="B15:D15"/>
  </mergeCells>
  <conditionalFormatting sqref="F15">
    <cfRule type="cellIs" dxfId="26" priority="54" stopIfTrue="1" operator="equal">
      <formula>0</formula>
    </cfRule>
  </conditionalFormatting>
  <conditionalFormatting sqref="D34">
    <cfRule type="expression" dxfId="25" priority="45" stopIfTrue="1">
      <formula>AND($D$31="",$D$32="",$D$34&gt;0)</formula>
    </cfRule>
  </conditionalFormatting>
  <conditionalFormatting sqref="D32">
    <cfRule type="expression" dxfId="24" priority="43" stopIfTrue="1">
      <formula>AND($D$35="",$D$34="",$D$31&gt;0,$D$32&gt;0)</formula>
    </cfRule>
  </conditionalFormatting>
  <conditionalFormatting sqref="D31">
    <cfRule type="expression" dxfId="23" priority="42" stopIfTrue="1">
      <formula>AND($D$34="",$D$35="",$D$31&gt;0)</formula>
    </cfRule>
  </conditionalFormatting>
  <conditionalFormatting sqref="F27">
    <cfRule type="cellIs" dxfId="22" priority="36" stopIfTrue="1" operator="equal">
      <formula>"ERROR: Select if Daily or Hourly Rate"</formula>
    </cfRule>
  </conditionalFormatting>
  <conditionalFormatting sqref="D36">
    <cfRule type="cellIs" dxfId="21" priority="34" stopIfTrue="1" operator="equal">
      <formula>"Error: Complete either Days or Weeks"</formula>
    </cfRule>
    <cfRule type="cellIs" dxfId="20" priority="35" stopIfTrue="1" operator="equal">
      <formula>"ERROR: Only complete the 'Number of Days' box"</formula>
    </cfRule>
  </conditionalFormatting>
  <conditionalFormatting sqref="G14">
    <cfRule type="cellIs" dxfId="19" priority="33" stopIfTrue="1" operator="equal">
      <formula>"*Based on an 8 Hour Day"</formula>
    </cfRule>
  </conditionalFormatting>
  <conditionalFormatting sqref="D35">
    <cfRule type="expression" dxfId="18" priority="87" stopIfTrue="1">
      <formula>OR(AND($D$35&gt;0,$F$14=$M$11), AND($D$31="",$D$32="",$D$34&gt;0,$D$35&gt;0))</formula>
    </cfRule>
  </conditionalFormatting>
  <conditionalFormatting sqref="B40 B45">
    <cfRule type="expression" dxfId="17" priority="119" stopIfTrue="1">
      <formula>$B$40=#REF!</formula>
    </cfRule>
  </conditionalFormatting>
  <conditionalFormatting sqref="E38:F38">
    <cfRule type="expression" dxfId="16" priority="17" stopIfTrue="1">
      <formula>OR($E$38="Answer All Questions",$E$38="Calc has expired")</formula>
    </cfRule>
  </conditionalFormatting>
  <conditionalFormatting sqref="F12">
    <cfRule type="expression" dxfId="15" priority="15" stopIfTrue="1">
      <formula>OR($F$12="",$F$12="Please Select")</formula>
    </cfRule>
  </conditionalFormatting>
  <conditionalFormatting sqref="F13">
    <cfRule type="expression" dxfId="14" priority="14" stopIfTrue="1">
      <formula>OR($F$13="",$F$13="Please Select")</formula>
    </cfRule>
  </conditionalFormatting>
  <conditionalFormatting sqref="F14">
    <cfRule type="expression" dxfId="13" priority="13" stopIfTrue="1">
      <formula>OR($F$14="",$F$14="Please Select")</formula>
    </cfRule>
  </conditionalFormatting>
  <conditionalFormatting sqref="F11:G11">
    <cfRule type="expression" dxfId="12" priority="12" stopIfTrue="1">
      <formula>OR($F$11="",$F$11="Please Select")</formula>
    </cfRule>
  </conditionalFormatting>
  <conditionalFormatting sqref="E39:F39">
    <cfRule type="expression" dxfId="11" priority="11" stopIfTrue="1">
      <formula>OR($E$39="Answer All Questions",$E$39="Calc has expired")</formula>
    </cfRule>
  </conditionalFormatting>
  <conditionalFormatting sqref="F22">
    <cfRule type="cellIs" dxfId="10" priority="9" stopIfTrue="1" operator="equal">
      <formula>"Confirm Workcover currency with Supplier"</formula>
    </cfRule>
    <cfRule type="cellIs" dxfId="9" priority="10" stopIfTrue="1" operator="equal">
      <formula>"Confirm employee has Workcover insurance Cert."</formula>
    </cfRule>
  </conditionalFormatting>
  <conditionalFormatting sqref="F16">
    <cfRule type="expression" dxfId="8" priority="8" stopIfTrue="1">
      <formula>OR($F$16="",$F$16="Please Select")</formula>
    </cfRule>
  </conditionalFormatting>
  <conditionalFormatting sqref="F21">
    <cfRule type="containsText" dxfId="7" priority="6" stopIfTrue="1" operator="containsText" text="HealthShare exempt position">
      <formula>NOT(ISERROR(SEARCH("HealthShare exempt position",F21)))</formula>
    </cfRule>
  </conditionalFormatting>
  <conditionalFormatting sqref="F17">
    <cfRule type="expression" dxfId="6" priority="5" stopIfTrue="1">
      <formula>OR($F$16="",$F$16="Please Select")</formula>
    </cfRule>
  </conditionalFormatting>
  <conditionalFormatting sqref="F23">
    <cfRule type="cellIs" dxfId="5" priority="1" stopIfTrue="1" operator="equal">
      <formula>"Confirm Workcover currency with Supplier"</formula>
    </cfRule>
    <cfRule type="cellIs" dxfId="4" priority="2" stopIfTrue="1" operator="equal">
      <formula>"Confirm employee has Workcover insurance Cert."</formula>
    </cfRule>
  </conditionalFormatting>
  <dataValidations xWindow="1418" yWindow="427" count="35">
    <dataValidation type="custom" allowBlank="1" showInputMessage="1" showErrorMessage="1" sqref="M15" xr:uid="{00000000-0002-0000-0000-000000000000}">
      <formula1>IF(AND(M14=T11,M15&gt;250),FALSE,TRUE)</formula1>
    </dataValidation>
    <dataValidation type="custom" errorStyle="warning" allowBlank="1" showInputMessage="1" showErrorMessage="1" errorTitle="NSWP Wizard" error="Please double check to see if the number you have entered is a Daily Rate or an Hourly Rate. If everything is correct, please click Yes." sqref="F15" xr:uid="{00000000-0002-0000-0000-000001000000}">
      <formula1>IF(AND(F14=M11,F15&gt;249),TRUE,IF(AND(F14=M12,F15&lt;249),TRUE,FALSE))</formula1>
    </dataValidation>
    <dataValidation type="list" allowBlank="1" showErrorMessage="1" errorTitle="NSWP Wizard" error="Please make a selection from the drop-down menu to your left." sqref="F14" xr:uid="{00000000-0002-0000-0000-000002000000}">
      <formula1>$M$11:$M$13</formula1>
    </dataValidation>
    <dataValidation allowBlank="1" showInputMessage="1" showErrorMessage="1" promptTitle="NSWP Wizard" prompt="This is the ordinary time rate, excluding superannuation. Please select if this is a daily or hourly rate. " sqref="L19" xr:uid="{00000000-0002-0000-0000-000003000000}"/>
    <dataValidation type="list" allowBlank="1" showInputMessage="1" showErrorMessage="1" errorTitle="NSWP Wizard" error="Please make a selection from the drop-down menu to your left." sqref="F13 F16:F17" xr:uid="{00000000-0002-0000-0000-000004000000}">
      <formula1>$L$11:$L$13</formula1>
    </dataValidation>
    <dataValidation allowBlank="1" showInputMessage="1" showErrorMessage="1" promptTitle="NSWP Wizard" prompt="Please select the appropriate category from the drop-down menu." sqref="B11" xr:uid="{00000000-0002-0000-0000-000005000000}"/>
    <dataValidation allowBlank="1" showInputMessage="1" showErrorMessage="1" promptTitle="NSWP Wizard" prompt="Independent Contractors are not eligible to be paid superannuation. " sqref="B19 L20 D19:E19" xr:uid="{00000000-0002-0000-0000-000006000000}"/>
    <dataValidation allowBlank="1" showInputMessage="1" showErrorMessage="1" promptTitle="NSWP Wizard" prompt="The base rate in addition to superannuation (if payable.)" sqref="B20 L21 D20:E20" xr:uid="{00000000-0002-0000-0000-000007000000}"/>
    <dataValidation allowBlank="1" showInputMessage="1" showErrorMessage="1" promptTitle="NSWP Wizard" prompt="Currently 5.45%" sqref="L22" xr:uid="{00000000-0002-0000-0000-000008000000}"/>
    <dataValidation allowBlank="1" showInputMessage="1" showErrorMessage="1" promptTitle="NSWP Wizard" prompt="The margin paid to the supplier for the provision of contingent labour." sqref="B24 L24 D24:E24" xr:uid="{00000000-0002-0000-0000-000009000000}"/>
    <dataValidation allowBlank="1" showInputMessage="1" showErrorMessage="1" promptTitle="NSWP Wizard" prompt="Compulsory Workcover levy. " sqref="L23" xr:uid="{00000000-0002-0000-0000-00000A000000}"/>
    <dataValidation type="list" allowBlank="1" showInputMessage="1" showErrorMessage="1" errorTitle="NSWP Wizard" error="Please make a selection from the drop-down menu to your left." promptTitle="NSWP Wizard" sqref="F12" xr:uid="{00000000-0002-0000-0000-00000B000000}">
      <formula1>$L$11:$L$13</formula1>
    </dataValidation>
    <dataValidation type="decimal" errorStyle="warning" allowBlank="1" showInputMessage="1" showErrorMessage="1" errorTitle="NSWP Wizard" error="That's a lot of hours each week. Are you sure?" sqref="D31" xr:uid="{00000000-0002-0000-0000-00000C000000}">
      <formula1>1</formula1>
      <formula2>40</formula2>
    </dataValidation>
    <dataValidation type="decimal" errorStyle="warning" allowBlank="1" showInputMessage="1" showErrorMessage="1" errorTitle="NSWP Wizard" error="That's a lot of hours each day. Are you sure?" sqref="D34" xr:uid="{00000000-0002-0000-0000-00000D000000}">
      <formula1>1</formula1>
      <formula2>8</formula2>
    </dataValidation>
    <dataValidation allowBlank="1" showInputMessage="1" showErrorMessage="1" promptTitle="NSWP Wizard" prompt="If you are unsure, please contact the Supplier to verify the  employment structure for the contingent worker." sqref="B13 B16" xr:uid="{00000000-0002-0000-0000-00000E000000}"/>
    <dataValidation allowBlank="1" showInputMessage="1" showErrorMessage="1" promptTitle="NSWP Wizard" prompt="This is the charge rate for the contingent worker" sqref="B15" xr:uid="{00000000-0002-0000-0000-00000F000000}"/>
    <dataValidation allowBlank="1" showInputMessage="1" showErrorMessage="1" promptTitle="NSWP Wizard" prompt="Where workers have been employed &gt;12 months or referred, a reduced supplier fee of 5.14% applies and the floor/ceiling supplier fees are removed._x000a__x000a_Referral is where the Agency sources the contingent worker/s and the supplier performs a payroll function." sqref="B12:D12" xr:uid="{00000000-0002-0000-0000-000010000000}"/>
    <dataValidation allowBlank="1" showInputMessage="1" showErrorMessage="1" promptTitle="NSWP Wizard" prompt="This will generally be 1% except for D - Industrial (8%), M - SES (8%) and L - Other (4%)." sqref="B22" xr:uid="{00000000-0002-0000-0000-000011000000}"/>
    <dataValidation allowBlank="1" showInputMessage="1" showErrorMessage="1" promptTitle="NSWP Wizard" prompt="Also known as the charge rate." sqref="B38:D39" xr:uid="{00000000-0002-0000-0000-000012000000}"/>
    <dataValidation allowBlank="1" showInputMessage="1" showErrorMessage="1" promptTitle="NSWP Wizard" prompt="Floor price is the minimum supplier fee payable. Ceiling price is the maximum." sqref="G24" xr:uid="{00000000-0002-0000-0000-000013000000}"/>
    <dataValidation allowBlank="1" showInputMessage="1" showErrorMessage="1" promptTitle="NSWP Wizard" prompt="Is the rate used an hourly or daily rate?" sqref="B14:D14" xr:uid="{00000000-0002-0000-0000-000014000000}"/>
    <dataValidation allowBlank="1" showInputMessage="1" showErrorMessage="1" promptTitle="Workcover" prompt="This will generally be 1% except for D - Industrial (8%) and L - Other (7%)." sqref="E22" xr:uid="{00000000-0002-0000-0000-000015000000}"/>
    <dataValidation allowBlank="1" showInputMessage="1" showErrorMessage="1" promptTitle="NSWP Wizard" prompt="This will generally be 1% except for D - Industrial (8%), L - Other (4%) and M - NSW SES (8%) " sqref="F22" xr:uid="{00000000-0002-0000-0000-000016000000}"/>
    <dataValidation allowBlank="1" showInputMessage="1" showErrorMessage="1" promptTitle="NSWP Wizard" prompt="Currently 5.45% in NSW" sqref="B21 E21 F8" xr:uid="{00000000-0002-0000-0000-000017000000}"/>
    <dataValidation allowBlank="1" showErrorMessage="1" promptTitle="NSWP Wizard" prompt="Independent Contractors are not eligible to be paid superannuation. " sqref="F19" xr:uid="{00000000-0002-0000-0000-000018000000}"/>
    <dataValidation allowBlank="1" showErrorMessage="1" promptTitle="NSWP Wizard" prompt="The base rate in addition to superannuation (if payable.)" sqref="F20" xr:uid="{00000000-0002-0000-0000-000019000000}"/>
    <dataValidation allowBlank="1" showErrorMessage="1" promptTitle="NSWP Wizard" prompt="Currently 5.45% in NSW" sqref="F21" xr:uid="{00000000-0002-0000-0000-00001A000000}"/>
    <dataValidation allowBlank="1" showErrorMessage="1" promptTitle="NSWP Wizard" prompt="The margin paid to the supplier for the provision of contingent labour." sqref="F24" xr:uid="{00000000-0002-0000-0000-00001B000000}"/>
    <dataValidation allowBlank="1" showInputMessage="1" showErrorMessage="1" promptTitle="NSWP Wizard" prompt="This will generally be 1% except for D - Industrial (8%), L - Other (4%) and M - NSW SES (8%)" sqref="D22" xr:uid="{00000000-0002-0000-0000-00001C000000}"/>
    <dataValidation type="list" allowBlank="1" showInputMessage="1" showErrorMessage="1" errorTitle="NSWP Wizard" error="Please make a selection from the drop-down menu to your left." sqref="F11" xr:uid="{00000000-0002-0000-0000-00001D000000}">
      <formula1>$J$11:$J$25</formula1>
    </dataValidation>
    <dataValidation allowBlank="1" showInputMessage="1" showErrorMessage="1" promptTitle="NSWP Wizard" prompt="Temporary two year reduction to 4.85% in NSW except for Healthshare exempt positions. _x000a_" sqref="D21" xr:uid="{00000000-0002-0000-0000-00001E000000}"/>
    <dataValidation allowBlank="1" showInputMessage="1" showErrorMessage="1" promptTitle="NSWP Wizard" prompt="Please select &quot;Yes&quot; if this worker is to be engaged by the Tranport cluster." sqref="B17:D17" xr:uid="{F060BB26-EE19-453B-A50F-8B07191C1A3B}"/>
    <dataValidation allowBlank="1" showInputMessage="1" showErrorMessage="1" promptTitle="NSWP Wizard" prompt="PPE allowance is payable for Transport Category D - Industrial workers" sqref="B23" xr:uid="{845376C6-BE07-4DD8-9517-8E1EA07D9B61}"/>
    <dataValidation allowBlank="1" showInputMessage="1" showErrorMessage="1" promptTitle="NSWP Wizard" sqref="D23 F23" xr:uid="{489A2165-FA90-4DE4-B537-CA34D33569E2}"/>
    <dataValidation allowBlank="1" showInputMessage="1" showErrorMessage="1" promptTitle="Workcover" sqref="E23" xr:uid="{57A2D427-DFE7-4BF1-9576-4B029E21D903}"/>
  </dataValidations>
  <hyperlinks>
    <hyperlink ref="B43" location="'Customer Order Form'!A1" display="Click here to complete the Customer Order Form (or click on to Tab 2)" xr:uid="{00000000-0004-0000-0000-000000000000}"/>
    <hyperlink ref="B44" location="'User Info'!A1" display="Click here for user info" xr:uid="{00000000-0004-0000-0000-000001000000}"/>
  </hyperlink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35"/>
  <sheetViews>
    <sheetView showGridLines="0" showRowColHeaders="0" topLeftCell="A8" zoomScaleNormal="100" zoomScaleSheetLayoutView="130" workbookViewId="0">
      <selection activeCell="D10" sqref="D10"/>
    </sheetView>
  </sheetViews>
  <sheetFormatPr defaultColWidth="0" defaultRowHeight="15" zeroHeight="1" x14ac:dyDescent="0.25"/>
  <cols>
    <col min="1" max="1" width="2.140625" style="7" customWidth="1"/>
    <col min="2" max="2" width="27" style="7" customWidth="1"/>
    <col min="3" max="3" width="0.140625" style="7" customWidth="1"/>
    <col min="4" max="4" width="75.140625" style="7" customWidth="1"/>
    <col min="5" max="5" width="0.5703125" style="7" customWidth="1"/>
    <col min="6" max="6" width="3.28515625" style="7" customWidth="1"/>
    <col min="7" max="18" width="9.140625" style="7" hidden="1" customWidth="1"/>
    <col min="19" max="19" width="44.140625" style="7" hidden="1" customWidth="1"/>
    <col min="20" max="16384" width="9.140625" style="7" hidden="1"/>
  </cols>
  <sheetData>
    <row r="1" spans="2:5" ht="18.75" customHeight="1" x14ac:dyDescent="0.25">
      <c r="C1" s="29"/>
    </row>
    <row r="2" spans="2:5" ht="18.75" customHeight="1" x14ac:dyDescent="0.25">
      <c r="C2" s="29"/>
    </row>
    <row r="3" spans="2:5" ht="18.75" customHeight="1" x14ac:dyDescent="0.35">
      <c r="C3" s="29"/>
      <c r="D3" s="111" t="s">
        <v>84</v>
      </c>
    </row>
    <row r="4" spans="2:5" ht="18.75" customHeight="1" x14ac:dyDescent="0.25">
      <c r="C4" s="29"/>
    </row>
    <row r="5" spans="2:5" ht="18.75" customHeight="1" x14ac:dyDescent="0.35">
      <c r="C5" s="29"/>
      <c r="D5" s="104" t="s">
        <v>81</v>
      </c>
    </row>
    <row r="6" spans="2:5" ht="18.75" customHeight="1" x14ac:dyDescent="0.35">
      <c r="C6" s="29"/>
      <c r="D6" s="104" t="s">
        <v>82</v>
      </c>
    </row>
    <row r="7" spans="2:5" ht="18.75" customHeight="1" x14ac:dyDescent="0.25">
      <c r="C7" s="29"/>
      <c r="D7" s="107"/>
    </row>
    <row r="8" spans="2:5" ht="14.25" customHeight="1" thickBot="1" x14ac:dyDescent="0.3">
      <c r="B8" s="87"/>
      <c r="D8" s="51"/>
    </row>
    <row r="9" spans="2:5" ht="22.5" customHeight="1" thickBot="1" x14ac:dyDescent="0.3">
      <c r="B9" s="117" t="s">
        <v>49</v>
      </c>
      <c r="C9" s="65" t="s">
        <v>0</v>
      </c>
      <c r="D9" s="56"/>
      <c r="E9" s="96"/>
    </row>
    <row r="10" spans="2:5" ht="78.75" customHeight="1" thickBot="1" x14ac:dyDescent="0.3">
      <c r="B10" s="31" t="s">
        <v>27</v>
      </c>
      <c r="C10" s="30" t="str">
        <f>IF(D10="","Replace with your agency's name and address","")</f>
        <v>Replace with your agency's name and address</v>
      </c>
      <c r="D10" s="52"/>
      <c r="E10" s="98"/>
    </row>
    <row r="11" spans="2:5" ht="37.5" customHeight="1" thickBot="1" x14ac:dyDescent="0.3">
      <c r="B11" s="31" t="s">
        <v>50</v>
      </c>
      <c r="C11" s="30" t="str">
        <f>IF(D11="","Replace your agency's Purchase Order Number","")</f>
        <v>Replace your agency's Purchase Order Number</v>
      </c>
      <c r="D11" s="113"/>
      <c r="E11" s="98"/>
    </row>
    <row r="12" spans="2:5" ht="22.5" customHeight="1" thickBot="1" x14ac:dyDescent="0.3">
      <c r="B12" s="31" t="s">
        <v>51</v>
      </c>
      <c r="C12" s="58" t="str">
        <f>IF(D12="","Replace with name of hiring manager/officer","")</f>
        <v>Replace with name of hiring manager/officer</v>
      </c>
      <c r="D12" s="52"/>
      <c r="E12" s="98"/>
    </row>
    <row r="13" spans="2:5" ht="22.5" customHeight="1" thickBot="1" x14ac:dyDescent="0.3">
      <c r="B13" s="31" t="s">
        <v>52</v>
      </c>
      <c r="C13" s="30" t="str">
        <f>IF(D13="","Replace with the approving officer","")</f>
        <v>Replace with the approving officer</v>
      </c>
      <c r="D13" s="114"/>
      <c r="E13" s="98"/>
    </row>
    <row r="14" spans="2:5" ht="78.75" customHeight="1" thickBot="1" x14ac:dyDescent="0.3">
      <c r="B14" s="31" t="s">
        <v>53</v>
      </c>
      <c r="C14" s="57" t="str">
        <f>IF(D14="","Replace with name and address of scheme supplier","")</f>
        <v>Replace with name and address of scheme supplier</v>
      </c>
      <c r="D14" s="52"/>
      <c r="E14" s="98"/>
    </row>
    <row r="15" spans="2:5" ht="22.5" customHeight="1" thickBot="1" x14ac:dyDescent="0.3">
      <c r="B15" s="31" t="s">
        <v>65</v>
      </c>
      <c r="C15" s="57" t="str">
        <f>IF(D15="","Replace with the name and position of supplier's contact person","")</f>
        <v>Replace with the name and position of supplier's contact person</v>
      </c>
      <c r="D15" s="52"/>
      <c r="E15" s="98"/>
    </row>
    <row r="16" spans="2:5" ht="30" customHeight="1" thickBot="1" x14ac:dyDescent="0.3">
      <c r="B16" s="38" t="s">
        <v>54</v>
      </c>
      <c r="C16" s="30" t="str">
        <f>IF(D16="","Replace with name of contingent worker(s)","")</f>
        <v>Replace with name of contingent worker(s)</v>
      </c>
      <c r="D16" s="106"/>
      <c r="E16" s="98"/>
    </row>
    <row r="17" spans="2:20" ht="22.5" customHeight="1" thickBot="1" x14ac:dyDescent="0.3">
      <c r="B17" s="38" t="s">
        <v>8</v>
      </c>
      <c r="C17" s="30" t="str">
        <f>IF('Rate Calculator'!J26="please select","Autofill from rate calculator (Tab 1)",'Rate Calculator'!J26)</f>
        <v>Autofill from rate calculator (Tab 1)</v>
      </c>
      <c r="D17" s="118"/>
      <c r="E17" s="98"/>
    </row>
    <row r="18" spans="2:20" ht="22.5" customHeight="1" thickBot="1" x14ac:dyDescent="0.3">
      <c r="B18" s="31" t="s">
        <v>55</v>
      </c>
      <c r="C18" s="59" t="str">
        <f>IF(D18="","DD/MM/YY format (inclusive)","")</f>
        <v>DD/MM/YY format (inclusive)</v>
      </c>
      <c r="D18" s="105"/>
      <c r="E18" s="99"/>
    </row>
    <row r="19" spans="2:20" ht="22.5" customHeight="1" thickBot="1" x14ac:dyDescent="0.3">
      <c r="B19" s="31" t="s">
        <v>56</v>
      </c>
      <c r="C19" s="60" t="str">
        <f>IF(D19="","DD/MM/YY format (inclusive)","")</f>
        <v>DD/MM/YY format (inclusive)</v>
      </c>
      <c r="D19" s="123"/>
      <c r="E19" s="99"/>
    </row>
    <row r="20" spans="2:20" ht="30" customHeight="1" thickBot="1" x14ac:dyDescent="0.3">
      <c r="B20" s="31" t="s">
        <v>57</v>
      </c>
      <c r="C20" s="30" t="str">
        <f>IF(D20="","Bandwidth times are between hh.mm am and hh.mm pm. Click for Definition","")</f>
        <v>Bandwidth times are between hh.mm am and hh.mm pm. Click for Definition</v>
      </c>
      <c r="D20" s="52"/>
      <c r="E20" s="98"/>
    </row>
    <row r="21" spans="2:20" ht="45" customHeight="1" thickBot="1" x14ac:dyDescent="0.3">
      <c r="B21" s="80" t="s">
        <v>58</v>
      </c>
      <c r="C21" s="61" t="str">
        <f>IF(D21="","Must be agreed prior to starting work. Click here for definition","")</f>
        <v>Must be agreed prior to starting work. Click here for definition</v>
      </c>
      <c r="D21" s="101"/>
      <c r="E21" s="98"/>
    </row>
    <row r="22" spans="2:20" ht="22.5" customHeight="1" thickBot="1" x14ac:dyDescent="0.3">
      <c r="B22" s="31" t="s">
        <v>59</v>
      </c>
      <c r="C22" s="93" t="str">
        <f>IF(D22="","Supplier to confirm if award applies. Click here for definition.","")</f>
        <v/>
      </c>
      <c r="D22" s="52" t="s">
        <v>93</v>
      </c>
      <c r="E22" s="98"/>
      <c r="S22" s="7" t="s">
        <v>38</v>
      </c>
      <c r="T22" s="7" t="s">
        <v>61</v>
      </c>
    </row>
    <row r="23" spans="2:20" ht="33.75" customHeight="1" thickBot="1" x14ac:dyDescent="0.3">
      <c r="B23" s="80" t="str">
        <f>IF('Rate Calculator'!F14='Rate Calculator'!M11, "Total Daily Rate (excluding GST)", IF('Rate Calculator'!F14='Rate Calculator'!M12,"Total Hourly Rate (excluding GST)","Total Rate (excluding GST)"))</f>
        <v>Total Rate (excluding GST)</v>
      </c>
      <c r="C23" s="30" t="str">
        <f>T23</f>
        <v>This amount automatically calculates from the Rate Calculator (Tab 1)</v>
      </c>
      <c r="D23" s="108"/>
      <c r="E23" s="97"/>
      <c r="G23" s="32"/>
      <c r="P23" s="140" t="s">
        <v>68</v>
      </c>
      <c r="Q23" s="140"/>
      <c r="R23" s="140"/>
      <c r="S23" s="16" t="str">
        <f>IF('Rate Calculator'!J36="Answer All Questions","This amount automatically calculates from the Rate Calculator (Tab 1)",'Rate Calculator'!F25)</f>
        <v>This amount automatically calculates from the Rate Calculator (Tab 1)</v>
      </c>
      <c r="T23" s="7" t="str">
        <f>TEXT(S23,"$0.00")</f>
        <v>This amount automatically calculates from the Rate Calculator (Tab 1)</v>
      </c>
    </row>
    <row r="24" spans="2:20" ht="33.75" customHeight="1" thickTop="1" thickBot="1" x14ac:dyDescent="0.3">
      <c r="B24" s="80" t="str">
        <f>IF('Rate Calculator'!F14='Rate Calculator'!M11,"Total Daily Rate (including GST)",IF('Rate Calculator'!F14='Rate Calculator'!M12,"Total Hourly Rate (including GST)","Total Rate (including GST)"))</f>
        <v>Total Rate (including GST)</v>
      </c>
      <c r="C24" s="30" t="str">
        <f>T24</f>
        <v>This amount automatically calculates from the Rate Calculator (Tab 1)</v>
      </c>
      <c r="D24" s="109"/>
      <c r="E24" s="97"/>
      <c r="G24" s="16"/>
      <c r="P24" s="154" t="s">
        <v>69</v>
      </c>
      <c r="Q24" s="154"/>
      <c r="R24" s="154"/>
      <c r="S24" s="16" t="str">
        <f>IF('Rate Calculator'!J37="Answer All Questions","This amount automatically calculates from the Rate Calculator (Tab 1)",'Rate Calculator'!F27)</f>
        <v>This amount automatically calculates from the Rate Calculator (Tab 1)</v>
      </c>
      <c r="T24" s="7" t="str">
        <f>TEXT(S24,"$0.00")</f>
        <v>This amount automatically calculates from the Rate Calculator (Tab 1)</v>
      </c>
    </row>
    <row r="25" spans="2:20" ht="22.5" customHeight="1" thickBot="1" x14ac:dyDescent="0.3">
      <c r="B25" s="31" t="s">
        <v>70</v>
      </c>
      <c r="C25" s="93" t="str">
        <f>IF(D25="","30 days standard. Click here for definition.","")</f>
        <v>30 days standard. Click here for definition.</v>
      </c>
      <c r="D25" s="102"/>
      <c r="E25" s="97"/>
      <c r="G25" s="16"/>
      <c r="P25" s="84"/>
      <c r="Q25" s="84"/>
      <c r="R25" s="84"/>
      <c r="S25" s="16"/>
    </row>
    <row r="26" spans="2:20" ht="22.5" customHeight="1" thickBot="1" x14ac:dyDescent="0.3">
      <c r="B26" s="31" t="s">
        <v>87</v>
      </c>
      <c r="C26" s="30" t="s">
        <v>88</v>
      </c>
      <c r="D26" s="102"/>
      <c r="E26" s="97"/>
      <c r="G26" s="16"/>
      <c r="P26" s="84"/>
      <c r="Q26" s="84"/>
      <c r="R26" s="84"/>
      <c r="S26" s="16"/>
    </row>
    <row r="27" spans="2:20" ht="63.75" customHeight="1" thickBot="1" x14ac:dyDescent="0.3">
      <c r="B27" s="31" t="s">
        <v>62</v>
      </c>
      <c r="C27" s="30" t="str">
        <f>IF(D27="","Please insert any additional conditions here. Click here for definition","")</f>
        <v>Please insert any additional conditions here. Click here for definition</v>
      </c>
      <c r="D27" s="116"/>
      <c r="E27" s="4"/>
    </row>
    <row r="28" spans="2:20" ht="18.75" customHeight="1" thickBot="1" x14ac:dyDescent="0.3">
      <c r="B28" s="87" t="str">
        <f>'Rate Calculator'!B40</f>
        <v/>
      </c>
      <c r="E28" s="36"/>
    </row>
    <row r="29" spans="2:20" ht="45" customHeight="1" thickBot="1" x14ac:dyDescent="0.3">
      <c r="B29" s="39" t="s">
        <v>63</v>
      </c>
      <c r="C29" s="66" t="str">
        <f>IF('Rate Calculator'!O33="Expired", "Calc expired on 30/06/2013","")</f>
        <v/>
      </c>
      <c r="D29" s="103" t="s">
        <v>71</v>
      </c>
    </row>
    <row r="30" spans="2:20" ht="45" customHeight="1" thickBot="1" x14ac:dyDescent="0.3">
      <c r="B30" s="39" t="s">
        <v>64</v>
      </c>
      <c r="C30" s="66" t="str">
        <f>IF('Rate Calculator'!O33="Expired", "Download the latest Calc from Procurepoint","")</f>
        <v/>
      </c>
      <c r="D30" s="103" t="s">
        <v>71</v>
      </c>
    </row>
    <row r="31" spans="2:20" ht="18.75" customHeight="1" x14ac:dyDescent="0.25">
      <c r="B31" s="155" t="str">
        <f>IF('Rate Calculator'!B40="","You have now finished. Press 'Control' and 'P' at the same time to print document for sign-off and processing",'Rate Calculator'!B40)</f>
        <v>You have now finished. Press 'Control' and 'P' at the same time to print document for sign-off and processing</v>
      </c>
      <c r="C31" s="155"/>
      <c r="D31" s="155"/>
    </row>
    <row r="32" spans="2:20" ht="18.75" customHeight="1" x14ac:dyDescent="0.25">
      <c r="B32" s="151" t="s">
        <v>72</v>
      </c>
      <c r="C32" s="151"/>
      <c r="D32" s="151"/>
      <c r="E32" s="151"/>
      <c r="F32" s="151"/>
    </row>
    <row r="33" spans="2:6" ht="18.75" customHeight="1" x14ac:dyDescent="0.25">
      <c r="B33" s="151" t="s">
        <v>73</v>
      </c>
      <c r="C33" s="151"/>
      <c r="D33" s="151"/>
      <c r="E33" s="151"/>
      <c r="F33" s="151"/>
    </row>
    <row r="34" spans="2:6" ht="33.75" customHeight="1" x14ac:dyDescent="0.25">
      <c r="B34" s="153" t="s">
        <v>95</v>
      </c>
      <c r="C34" s="153"/>
      <c r="D34" s="153"/>
      <c r="E34" s="122"/>
      <c r="F34" s="122"/>
    </row>
    <row r="35" spans="2:6" ht="18.75" customHeight="1" x14ac:dyDescent="0.25">
      <c r="B35" s="63" t="str">
        <f>'Rate Calculator'!B45</f>
        <v/>
      </c>
      <c r="D35" s="86"/>
    </row>
  </sheetData>
  <sheetProtection algorithmName="SHA-512" hashValue="oYfT+Bey7nngYYXIJ0gkwVav8GxUfS7EXKGqFYX1N56ys23TDtVS9gEysyql/EFPhUKx6EmepRIyIsDqJfg4OQ==" saltValue="GukWUNrBLQGGrGUduFWycQ==" spinCount="100000" sheet="1" formatCells="0" selectLockedCells="1"/>
  <mergeCells count="6">
    <mergeCell ref="B34:D34"/>
    <mergeCell ref="P23:R23"/>
    <mergeCell ref="P24:R24"/>
    <mergeCell ref="B33:F33"/>
    <mergeCell ref="B32:F32"/>
    <mergeCell ref="B31:D31"/>
  </mergeCells>
  <conditionalFormatting sqref="D17">
    <cfRule type="cellIs" dxfId="3" priority="2" stopIfTrue="1" operator="equal">
      <formula>"Replace with capability type"</formula>
    </cfRule>
  </conditionalFormatting>
  <conditionalFormatting sqref="C17">
    <cfRule type="cellIs" dxfId="2" priority="1" stopIfTrue="1" operator="notEqual">
      <formula>"Autofill from rate calculator (Tab 1)"</formula>
    </cfRule>
  </conditionalFormatting>
  <dataValidations xWindow="799" yWindow="717" count="33">
    <dataValidation type="date" allowBlank="1" showInputMessage="1" showErrorMessage="1" errorTitle="NSWP Wizard" error="The finish date must be after the start date." promptTitle="NSWP Wizard" prompt="Until DD/MM/YY (inclusive), or less if terminated in accordance with the terms and conditions of the Contract.  Service is to be carried out as and when directed by the Customer, to the Customer's satisfaction and in accordance with the scheme conditions" sqref="D19" xr:uid="{00000000-0002-0000-0100-000000000000}">
      <formula1>D18</formula1>
      <formula2>47484</formula2>
    </dataValidation>
    <dataValidation allowBlank="1" showInputMessage="1" showErrorMessage="1" promptTitle="NSWP Wizard" prompt="Replace with Customer’s Purchase Order Number" sqref="E11" xr:uid="{00000000-0002-0000-0100-000001000000}"/>
    <dataValidation allowBlank="1" showInputMessage="1" showErrorMessage="1" promptTitle="NSWP Wizard" prompt="Replace with name of Customer’s Ordering Officer" sqref="B12 E12" xr:uid="{00000000-0002-0000-0100-000002000000}"/>
    <dataValidation allowBlank="1" showInputMessage="1" showErrorMessage="1" promptTitle="NSWP Wizard" prompt="No response required. The Principal is always the Director-General, Department of Finance and Services" sqref="E9" xr:uid="{00000000-0002-0000-0100-000003000000}"/>
    <dataValidation allowBlank="1" showInputMessage="1" showErrorMessage="1" promptTitle="NSWP Wizard" prompt="Replace with Name and Address of Customer" sqref="D10:E10 B10" xr:uid="{00000000-0002-0000-0100-000004000000}"/>
    <dataValidation allowBlank="1" showInputMessage="1" showErrorMessage="1" promptTitle="NSWP Wizard" prompt="Replace with name and position of the person empowered to perform any function or to exercise any power of the Customer" sqref="B13 D13:E13" xr:uid="{00000000-0002-0000-0100-000005000000}"/>
    <dataValidation allowBlank="1" showInputMessage="1" showErrorMessage="1" promptTitle="NSWP Wizard" prompt="Replace with Name and Address of Supplier" sqref="D14 B14 E14:E15" xr:uid="{00000000-0002-0000-0100-000006000000}"/>
    <dataValidation allowBlank="1" showInputMessage="1" showErrorMessage="1" promptTitle="NSWP Wizard" prompt="Replace with name of Contingent Worker(s)" sqref="B16 E16:E17 D16" xr:uid="{00000000-0002-0000-0100-000007000000}"/>
    <dataValidation allowBlank="1" showInputMessage="1" showErrorMessage="1" promptTitle="NSWP Wizard" prompt="Bandwidth times are between hh.mm am and hh.mm pm, Monday to Friday inclusive, excluding public holidays. Actual hours of work are to be agreed between the Contingent Worker(s) and his/her immediate supervisor." sqref="B20 D20:E20" xr:uid="{00000000-0002-0000-0100-000008000000}"/>
    <dataValidation allowBlank="1" showInputMessage="1" showErrorMessage="1" promptTitle="NSWP Wizard" prompt="Standard normal time working hours must be agreed prior to Contingent Worker(s) starting the assignment." sqref="B21 D21" xr:uid="{00000000-0002-0000-0100-000009000000}"/>
    <dataValidation allowBlank="1" showInputMessage="1" showErrorMessage="1" promptTitle="NSWP Wizard" prompt="Supplier must advise the Customer if the Contingent Worker(s) is bound by an Award and if special conditions apply (e.g. when does overtime apply?)" sqref="B22 D22 E21:E22" xr:uid="{00000000-0002-0000-0100-00000A000000}"/>
    <dataValidation type="date" allowBlank="1" showInputMessage="1" showErrorMessage="1" errorTitle="NSWP Wizard" error="Please enter the date in DD/MM/YY Format. Thank you." promptTitle="NSWP Wizard" prompt="DD/MM/YY format (inclusive)" sqref="E18:E19" xr:uid="{00000000-0002-0000-0100-00000B000000}">
      <formula1>36892</formula1>
      <formula2>402134</formula2>
    </dataValidation>
    <dataValidation allowBlank="1" showInputMessage="1" showErrorMessage="1" promptTitle="NSWP Wizard" prompt="Replace with name and position of the person empowered to perform any function or to exercise any power of the Supplier" sqref="B15" xr:uid="{00000000-0002-0000-0100-00000C000000}"/>
    <dataValidation allowBlank="1" showInputMessage="1" showErrorMessage="1" promptTitle="NSWP Wizard" prompt="Other conditions may be negotiated by agreement between the parties. E.G. do overtime payments apply, is tea-money payable etc. These conditions cannot derogate from the conditions already agreed between the Principal and the Supplier." sqref="B27" xr:uid="{00000000-0002-0000-0100-00000D000000}"/>
    <dataValidation allowBlank="1" showInputMessage="1" showErrorMessage="1" promptTitle="NSWP Wizard" prompt="From DD/MM/YY (inclusive), or less if terminated in accordance with the terms and conditions of the Contract.  Service is to be carried out as and when directed by the Customer, to the Customer's satisfaction and in accordance with the scheme conditions" sqref="B18:C18" xr:uid="{00000000-0002-0000-0100-00000E000000}"/>
    <dataValidation allowBlank="1" showInputMessage="1" showErrorMessage="1" promptTitle="NSWP Wizard" prompt="Until DD/MM/YY (inclusive), or less if terminated in accordance with the terms and conditions of the Contract.  Service is to be carried out as and when directed by the Customer, to the Customer's satisfaction and in accordance with the scheme conditions" sqref="B19:C19" xr:uid="{00000000-0002-0000-0100-00000F000000}"/>
    <dataValidation allowBlank="1" showInputMessage="1" showErrorMessage="1" promptTitle="NSWP Wizard" prompt="Payment will be made within 30 days after the receipt of a correctly rendered invoice. A shorter payment period may be negotiated with the Customer, only if there is a benefit to the Customer – e.g. discount for early payment." sqref="B25:D25" xr:uid="{00000000-0002-0000-0100-000010000000}"/>
    <dataValidation allowBlank="1" showInputMessage="1" showErrorMessage="1" promptTitle="NSWP Wizard" prompt="Only certain Agencies require a supplier signature. Please check with the relevant department for clarification." sqref="C30" xr:uid="{00000000-0002-0000-0100-000011000000}"/>
    <dataValidation allowBlank="1" showInputMessage="1" showErrorMessage="1" promptTitle="NSWP Wizard" prompt="Only certain Agencies require an Agency sign-off. Please check your department's procedures for clarification" sqref="B29" xr:uid="{00000000-0002-0000-0100-000012000000}"/>
    <dataValidation allowBlank="1" showInputMessage="1" showErrorMessage="1" promptTitle="NSWP Wizard" prompt="This automatically calculates from the rate calculator (Tab 1). Also known as the charge rate" sqref="B23:B24" xr:uid="{00000000-0002-0000-0100-000013000000}"/>
    <dataValidation allowBlank="1" showInputMessage="1" showErrorMessage="1" promptTitle="NSWP Wizard" prompt="Replace with Customer’s Purchase Order Number (if available)" sqref="B11 D11" xr:uid="{00000000-0002-0000-0100-000014000000}"/>
    <dataValidation allowBlank="1" showInputMessage="1" showErrorMessage="1" promptTitle="NSWP Wizard" prompt="Only certain Agencies require an Agency sign-off. Please check your Department's procedures for clarification" sqref="D29" xr:uid="{00000000-0002-0000-0100-000015000000}"/>
    <dataValidation allowBlank="1" showInputMessage="1" showErrorMessage="1" promptTitle="NSWP Wizard" prompt="Only certain Agencies require a sign-off. Please check your department's procedures for clarification" sqref="D30 B30" xr:uid="{00000000-0002-0000-0100-000016000000}"/>
    <dataValidation type="custom" errorStyle="warning" allowBlank="1" showInputMessage="1" showErrorMessage="1" errorTitle="NSWP Wizard" error="Please double check your start date (in particular the year). Your start date must be in DD/MM/YY format. If your entry is correct, please click Yes." promptTitle="NSWP Wizard" prompt="From DD/MM/YY (inclusive), or less if terminated in accordance with the terms and conditions of the Contract.  Service is to be carried out as and when directed by the Customer, to the Customer's satisfaction and in accordance with the scheme conditions" sqref="D18" xr:uid="{00000000-0002-0000-0100-000017000000}">
      <formula1>IF(D18&gt;(TODAY()-300),IF(D18&lt;(TODAY()+300),"TRUE","FALSE"))</formula1>
    </dataValidation>
    <dataValidation allowBlank="1" showInputMessage="1" showErrorMessage="1" promptTitle="NSWP Wizard" prompt="For standard engagements the notice period will range from 4 hours to 2 weeks. However, in specific cases such as a critical IT personel, the notice period would generally be 1 month." sqref="D27" xr:uid="{00000000-0002-0000-0100-000018000000}"/>
    <dataValidation allowBlank="1" showInputMessage="1" showErrorMessage="1" promptTitle="NSWP Wizard" prompt="e.g. category &quot;A - Administration&quot;_x000a_This calculates automatically from the rate calculator (Tab 1)." sqref="C17" xr:uid="{00000000-0002-0000-0100-000019000000}"/>
    <dataValidation allowBlank="1" showInputMessage="1" showErrorMessage="1" promptTitle="NSWP Wizard" prompt="This should be a minimum of 4 hours." sqref="B26:D26" xr:uid="{00000000-0002-0000-0100-00001A000000}"/>
    <dataValidation allowBlank="1" showInputMessage="1" showErrorMessage="1" promptTitle="NSWP Wizard" prompt="Autofill from rate calculator (Tab 1)" sqref="D17 B17" xr:uid="{00000000-0002-0000-0100-00001B000000}"/>
    <dataValidation allowBlank="1" showInputMessage="1" showErrorMessage="1" promptTitle="NSWP Wizard" prompt="No response required. The Principal is always the Secretary, Department of Treasury and Finance" sqref="B9" xr:uid="{00000000-0002-0000-0100-00001C000000}"/>
    <dataValidation allowBlank="1" showInputMessage="1" showErrorMessage="1" promptTitle="NSWP Wizard" prompt="No response required. The Principal is always the Secretary of NSW Treasury " sqref="D9" xr:uid="{B1EAF93A-B662-4BEB-BDF0-DCBCAA5D52B6}"/>
    <dataValidation allowBlank="1" showInputMessage="1" showErrorMessage="1" promptTitle="NSWP Wizard" prompt="Replace with name of the hiring manager of delegated purchasing officer." sqref="D12" xr:uid="{CCC6FCD5-2529-4A7F-9CB3-15E477261947}"/>
    <dataValidation allowBlank="1" showInputMessage="1" showErrorMessage="1" promptTitle="NSWP Wizard" prompt="Replace with name and position of the suppliers recruitment consultant " sqref="D15" xr:uid="{5930C222-8A5D-4FAA-9EE1-FAF5590A4524}"/>
    <dataValidation allowBlank="1" showInputMessage="1" showErrorMessage="1" promptTitle="NSWP Wizard" prompt="Other conditions may be negotiated by agreement between the parties. E.G. if overtime payments apply etc. These conditions cannot derogate from the conditions already agreed between the Principal and the Supplier." sqref="D27" xr:uid="{6D23CBDE-40B4-41B5-9759-08DA74A4DFF2}"/>
  </dataValidations>
  <hyperlinks>
    <hyperlink ref="B33" location="'User Info'!A1" display="Click here for user info" xr:uid="{00000000-0004-0000-0100-000000000000}"/>
    <hyperlink ref="B32" location="'Rate Calculator'!A1" display="Click here for the Customer Order Form" xr:uid="{00000000-0004-0000-0100-000001000000}"/>
  </hyperlink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4"/>
  <sheetViews>
    <sheetView showGridLines="0" showRowColHeaders="0" zoomScaleNormal="100" workbookViewId="0">
      <selection activeCell="C2" sqref="C2"/>
    </sheetView>
  </sheetViews>
  <sheetFormatPr defaultColWidth="0" defaultRowHeight="15" customHeight="1" zeroHeight="1" x14ac:dyDescent="0.25"/>
  <cols>
    <col min="1" max="1" width="2.85546875" customWidth="1"/>
    <col min="2" max="9" width="9.140625" customWidth="1"/>
    <col min="10" max="10" width="11.42578125" customWidth="1"/>
    <col min="11" max="16384" width="9.140625" hidden="1"/>
  </cols>
  <sheetData>
    <row r="1" spans="2:6" x14ac:dyDescent="0.25"/>
    <row r="2" spans="2:6" x14ac:dyDescent="0.25">
      <c r="B2" t="s">
        <v>43</v>
      </c>
    </row>
    <row r="3" spans="2:6" x14ac:dyDescent="0.25">
      <c r="B3" s="91"/>
    </row>
    <row r="4" spans="2:6" x14ac:dyDescent="0.25">
      <c r="B4" t="str">
        <f>IF(B15="","Thank you for using the NSW Procurement Customer Order Form",B15)</f>
        <v>Thank you for using the NSW Procurement Customer Order Form</v>
      </c>
    </row>
    <row r="5" spans="2:6" x14ac:dyDescent="0.25"/>
    <row r="6" spans="2:6" x14ac:dyDescent="0.25">
      <c r="B6" s="37" t="s">
        <v>103</v>
      </c>
    </row>
    <row r="7" spans="2:6" x14ac:dyDescent="0.25">
      <c r="B7" t="s">
        <v>104</v>
      </c>
    </row>
    <row r="8" spans="2:6" x14ac:dyDescent="0.25"/>
    <row r="9" spans="2:6" x14ac:dyDescent="0.25">
      <c r="B9" s="37" t="s">
        <v>44</v>
      </c>
      <c r="C9" s="115"/>
      <c r="D9" s="115"/>
      <c r="E9" s="115"/>
      <c r="F9" s="115"/>
    </row>
    <row r="10" spans="2:6" x14ac:dyDescent="0.25">
      <c r="B10" t="s">
        <v>45</v>
      </c>
    </row>
    <row r="11" spans="2:6" x14ac:dyDescent="0.25">
      <c r="B11" s="88" t="s">
        <v>97</v>
      </c>
    </row>
    <row r="12" spans="2:6" x14ac:dyDescent="0.25"/>
    <row r="13" spans="2:6" x14ac:dyDescent="0.25">
      <c r="B13" t="s">
        <v>46</v>
      </c>
    </row>
    <row r="14" spans="2:6" x14ac:dyDescent="0.25">
      <c r="B14" t="s">
        <v>47</v>
      </c>
    </row>
    <row r="15" spans="2:6" x14ac:dyDescent="0.25">
      <c r="B15" s="64" t="str">
        <f>'Rate Calculator'!B40</f>
        <v/>
      </c>
    </row>
    <row r="16" spans="2:6" x14ac:dyDescent="0.25">
      <c r="B16" s="91" t="str">
        <f>'Customer Order Form'!B35</f>
        <v/>
      </c>
    </row>
    <row r="17" spans="2:8" x14ac:dyDescent="0.25"/>
    <row r="18" spans="2:8" x14ac:dyDescent="0.25"/>
    <row r="19" spans="2:8" ht="18.75" customHeight="1" x14ac:dyDescent="0.25"/>
    <row r="20" spans="2:8" ht="18.75" customHeight="1" x14ac:dyDescent="0.25"/>
    <row r="21" spans="2:8" x14ac:dyDescent="0.25"/>
    <row r="22" spans="2:8" ht="15" hidden="1" customHeight="1" x14ac:dyDescent="0.25">
      <c r="B22" s="151" t="s">
        <v>72</v>
      </c>
      <c r="C22" s="151"/>
      <c r="D22" s="151"/>
      <c r="E22" s="151"/>
      <c r="F22" s="151"/>
      <c r="G22" s="90"/>
    </row>
    <row r="23" spans="2:8" ht="15" hidden="1" customHeight="1" x14ac:dyDescent="0.25">
      <c r="B23" s="151" t="s">
        <v>74</v>
      </c>
      <c r="C23" s="151"/>
      <c r="D23" s="151"/>
      <c r="E23" s="151"/>
      <c r="F23" s="151"/>
      <c r="G23" s="151"/>
      <c r="H23" s="151"/>
    </row>
    <row r="27" spans="2:8" ht="15" customHeight="1" x14ac:dyDescent="0.25"/>
    <row r="28" spans="2:8" ht="15" customHeight="1" x14ac:dyDescent="0.25"/>
    <row r="29" spans="2:8" ht="15" customHeight="1" x14ac:dyDescent="0.25"/>
    <row r="30" spans="2:8" ht="15" customHeight="1" x14ac:dyDescent="0.25"/>
    <row r="31" spans="2:8" ht="15" customHeight="1" x14ac:dyDescent="0.25"/>
    <row r="32" spans="2:8" ht="15" customHeight="1" x14ac:dyDescent="0.25"/>
    <row r="33" ht="15" customHeight="1" x14ac:dyDescent="0.25"/>
    <row r="34" ht="15" customHeight="1" x14ac:dyDescent="0.25"/>
  </sheetData>
  <sheetProtection selectLockedCells="1"/>
  <mergeCells count="2">
    <mergeCell ref="B22:F22"/>
    <mergeCell ref="B23:H23"/>
  </mergeCells>
  <conditionalFormatting sqref="B15">
    <cfRule type="expression" dxfId="1" priority="2" stopIfTrue="1">
      <formula>$B$25=$P$26</formula>
    </cfRule>
  </conditionalFormatting>
  <conditionalFormatting sqref="B4">
    <cfRule type="cellIs" dxfId="0" priority="1" stopIfTrue="1" operator="notEqual">
      <formula>"Thank you for using the NSW Procurement Customer Order Form"</formula>
    </cfRule>
  </conditionalFormatting>
  <hyperlinks>
    <hyperlink ref="B22" location="'Rate Calculator'!A1" display="Click here for the Customer Order Form" xr:uid="{00000000-0004-0000-0200-000000000000}"/>
    <hyperlink ref="B23" location="'Customer Order Form'!A1" display="Click here to complete the Customer Order Form (or click on to Tab 2)" xr:uid="{00000000-0004-0000-0200-000001000000}"/>
    <hyperlink ref="B11" r:id="rId1" display="Please email NSWBuy@services.nsw.gov.au with any comments, questions or advice. " xr:uid="{00000000-0004-0000-0200-000002000000}"/>
  </hyperlinks>
  <pageMargins left="0.70866141732283472" right="0.70866141732283472" top="0.74803149606299213" bottom="0.74803149606299213" header="0.31496062992125984" footer="0.31496062992125984"/>
  <pageSetup paperSize="9" scale="9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DFF2E0050551488E40232F57030EF4" ma:contentTypeVersion="13" ma:contentTypeDescription="Create a new document." ma:contentTypeScope="" ma:versionID="0780b7ae175074f29ec1d83eb8ff5618">
  <xsd:schema xmlns:xsd="http://www.w3.org/2001/XMLSchema" xmlns:xs="http://www.w3.org/2001/XMLSchema" xmlns:p="http://schemas.microsoft.com/office/2006/metadata/properties" xmlns:ns2="668287de-69f9-489b-9b65-b48d49065107" xmlns:ns3="71442a78-d832-4f95-b52b-64d9753d3749" targetNamespace="http://schemas.microsoft.com/office/2006/metadata/properties" ma:root="true" ma:fieldsID="ce9672d420a73344fdfefb994d1a2024" ns2:_="" ns3:_="">
    <xsd:import namespace="668287de-69f9-489b-9b65-b48d49065107"/>
    <xsd:import namespace="71442a78-d832-4f95-b52b-64d9753d374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287de-69f9-489b-9b65-b48d490651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442a78-d832-4f95-b52b-64d9753d37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172726-8823-4EDC-8247-4F7DC0C1743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614AB0-8324-47AC-AED1-7CF67B169A49}">
  <ds:schemaRefs>
    <ds:schemaRef ds:uri="http://schemas.microsoft.com/sharepoint/v3/contenttype/forms"/>
  </ds:schemaRefs>
</ds:datastoreItem>
</file>

<file path=customXml/itemProps3.xml><?xml version="1.0" encoding="utf-8"?>
<ds:datastoreItem xmlns:ds="http://schemas.openxmlformats.org/officeDocument/2006/customXml" ds:itemID="{CF7359F7-A746-4F33-A093-E4241F204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287de-69f9-489b-9b65-b48d49065107"/>
    <ds:schemaRef ds:uri="71442a78-d832-4f95-b52b-64d9753d37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Rate Calculator</vt:lpstr>
      <vt:lpstr>Customer Order Form</vt:lpstr>
      <vt:lpstr>User Info</vt:lpstr>
      <vt:lpstr>'Customer Order Form'!Print_Area</vt:lpstr>
      <vt:lpstr>'Rate Calculator'!Print_Area</vt:lpstr>
      <vt:lpstr>'User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NSWP</dc:creator>
  <cp:lastModifiedBy>Josh Harris</cp:lastModifiedBy>
  <cp:lastPrinted>2022-05-25T03:26:25Z</cp:lastPrinted>
  <dcterms:created xsi:type="dcterms:W3CDTF">2013-02-08T05:57:59Z</dcterms:created>
  <dcterms:modified xsi:type="dcterms:W3CDTF">2023-05-16T07:12:58Z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0x01010037DFF2E0050551488E40232F57030EF4</vt:lpwstr>
  </property>
</Properties>
</file>